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21840" windowHeight="9975"/>
  </bookViews>
  <sheets>
    <sheet name="PL MUC THU" sheetId="7" r:id="rId1"/>
    <sheet name="PL TONG HOP" sheetId="10" r:id="rId2"/>
    <sheet name="PL THU-CHI" sheetId="12" r:id="rId3"/>
    <sheet name="PL DT THU" sheetId="6" r:id="rId4"/>
    <sheet name="PL CHI CON NGUOI" sheetId="8" r:id="rId5"/>
    <sheet name="PL NQ HDND " sheetId="11" r:id="rId6"/>
    <sheet name="DU LIEU GOC" sheetId="5" r:id="rId7"/>
  </sheets>
  <definedNames>
    <definedName name="_xlnm.Print_Titles" localSheetId="2">'PL THU-CHI'!$4:$5</definedName>
  </definedNames>
  <calcPr calcId="144525"/>
</workbook>
</file>

<file path=xl/calcChain.xml><?xml version="1.0" encoding="utf-8"?>
<calcChain xmlns="http://schemas.openxmlformats.org/spreadsheetml/2006/main">
  <c r="K60" i="12" l="1"/>
  <c r="H8" i="12"/>
  <c r="I8" i="12"/>
  <c r="J8" i="12"/>
  <c r="K8" i="12"/>
  <c r="L8" i="12"/>
  <c r="H9" i="12"/>
  <c r="I9" i="12"/>
  <c r="J9" i="12"/>
  <c r="K9" i="12"/>
  <c r="L9" i="12"/>
  <c r="H10" i="12"/>
  <c r="I10" i="12"/>
  <c r="J10" i="12"/>
  <c r="K10" i="12"/>
  <c r="L10" i="12"/>
  <c r="H11" i="12"/>
  <c r="I11" i="12"/>
  <c r="J11" i="12"/>
  <c r="K11" i="12"/>
  <c r="L11" i="12"/>
  <c r="H12" i="12"/>
  <c r="I12" i="12"/>
  <c r="J12" i="12"/>
  <c r="K12" i="12"/>
  <c r="L12" i="12"/>
  <c r="H13" i="12"/>
  <c r="I13" i="12"/>
  <c r="J13" i="12"/>
  <c r="K13" i="12"/>
  <c r="L13" i="12"/>
  <c r="H14" i="12"/>
  <c r="I14" i="12"/>
  <c r="J14" i="12"/>
  <c r="K14" i="12"/>
  <c r="L14" i="12"/>
  <c r="H15" i="12"/>
  <c r="I15" i="12"/>
  <c r="J15" i="12"/>
  <c r="K15" i="12"/>
  <c r="L15" i="12"/>
  <c r="H16" i="12"/>
  <c r="I16" i="12"/>
  <c r="J16" i="12"/>
  <c r="K16" i="12"/>
  <c r="L16" i="12"/>
  <c r="H17" i="12"/>
  <c r="I17" i="12"/>
  <c r="J17" i="12"/>
  <c r="K17" i="12"/>
  <c r="L17" i="12"/>
  <c r="H18" i="12"/>
  <c r="I18" i="12"/>
  <c r="J18" i="12"/>
  <c r="K18" i="12"/>
  <c r="L18" i="12"/>
  <c r="H19" i="12"/>
  <c r="I19" i="12"/>
  <c r="J19" i="12"/>
  <c r="K19" i="12"/>
  <c r="L19" i="12"/>
  <c r="H20" i="12"/>
  <c r="I20" i="12"/>
  <c r="J20" i="12"/>
  <c r="K20" i="12"/>
  <c r="L20" i="12"/>
  <c r="H21" i="12"/>
  <c r="I21" i="12"/>
  <c r="J21" i="12"/>
  <c r="K21" i="12"/>
  <c r="L21" i="12"/>
  <c r="H22" i="12"/>
  <c r="I22" i="12"/>
  <c r="J22" i="12"/>
  <c r="K22" i="12"/>
  <c r="L22" i="12"/>
  <c r="H23" i="12"/>
  <c r="I23" i="12"/>
  <c r="J23" i="12"/>
  <c r="K23" i="12"/>
  <c r="L23" i="12"/>
  <c r="H24" i="12"/>
  <c r="I24" i="12"/>
  <c r="J24" i="12"/>
  <c r="K24" i="12"/>
  <c r="L24" i="12"/>
  <c r="H25" i="12"/>
  <c r="I25" i="12"/>
  <c r="J25" i="12"/>
  <c r="K25" i="12"/>
  <c r="L25" i="12"/>
  <c r="H26" i="12"/>
  <c r="I26" i="12"/>
  <c r="J26" i="12"/>
  <c r="K26" i="12"/>
  <c r="L26" i="12"/>
  <c r="H27" i="12"/>
  <c r="I27" i="12"/>
  <c r="J27" i="12"/>
  <c r="K27" i="12"/>
  <c r="L27" i="12"/>
  <c r="H28" i="12"/>
  <c r="I28" i="12"/>
  <c r="J28" i="12"/>
  <c r="K28" i="12"/>
  <c r="L28" i="12"/>
  <c r="H29" i="12"/>
  <c r="I29" i="12"/>
  <c r="J29" i="12"/>
  <c r="K29" i="12"/>
  <c r="L29" i="12"/>
  <c r="H30" i="12"/>
  <c r="I30" i="12"/>
  <c r="J30" i="12"/>
  <c r="K30" i="12"/>
  <c r="L30" i="12"/>
  <c r="H31" i="12"/>
  <c r="I31" i="12"/>
  <c r="J31" i="12"/>
  <c r="K31" i="12"/>
  <c r="L31" i="12"/>
  <c r="H32" i="12"/>
  <c r="I32" i="12"/>
  <c r="J32" i="12"/>
  <c r="K32" i="12"/>
  <c r="L32" i="12"/>
  <c r="H33" i="12"/>
  <c r="I33" i="12"/>
  <c r="J33" i="12"/>
  <c r="K33" i="12"/>
  <c r="L33" i="12"/>
  <c r="H34" i="12"/>
  <c r="I34" i="12"/>
  <c r="J34" i="12"/>
  <c r="K34" i="12"/>
  <c r="L34" i="12"/>
  <c r="H35" i="12"/>
  <c r="I35" i="12"/>
  <c r="J35" i="12"/>
  <c r="K35" i="12"/>
  <c r="L35" i="12"/>
  <c r="H36" i="12"/>
  <c r="I36" i="12"/>
  <c r="J36" i="12"/>
  <c r="K36" i="12"/>
  <c r="L36" i="12"/>
  <c r="H37" i="12"/>
  <c r="I37" i="12"/>
  <c r="J37" i="12"/>
  <c r="K37" i="12"/>
  <c r="L37" i="12"/>
  <c r="H38" i="12"/>
  <c r="I38" i="12"/>
  <c r="J38" i="12"/>
  <c r="K38" i="12"/>
  <c r="L38" i="12"/>
  <c r="H39" i="12"/>
  <c r="I39" i="12"/>
  <c r="J39" i="12"/>
  <c r="K39" i="12"/>
  <c r="L39" i="12"/>
  <c r="H40" i="12"/>
  <c r="I40" i="12"/>
  <c r="J40" i="12"/>
  <c r="K40" i="12"/>
  <c r="L40" i="12"/>
  <c r="H41" i="12"/>
  <c r="I41" i="12"/>
  <c r="J41" i="12"/>
  <c r="K41" i="12"/>
  <c r="L41" i="12"/>
  <c r="H42" i="12"/>
  <c r="I42" i="12"/>
  <c r="J42" i="12"/>
  <c r="K42" i="12"/>
  <c r="L42" i="12"/>
  <c r="H43" i="12"/>
  <c r="I43" i="12"/>
  <c r="J43" i="12"/>
  <c r="K43" i="12"/>
  <c r="L43" i="12"/>
  <c r="H44" i="12"/>
  <c r="I44" i="12"/>
  <c r="J44" i="12"/>
  <c r="K44" i="12"/>
  <c r="L44" i="12"/>
  <c r="H45" i="12"/>
  <c r="I45" i="12"/>
  <c r="J45" i="12"/>
  <c r="K45" i="12"/>
  <c r="L45" i="12"/>
  <c r="H46" i="12"/>
  <c r="I46" i="12"/>
  <c r="J46" i="12"/>
  <c r="K46" i="12"/>
  <c r="L46" i="12"/>
  <c r="H47" i="12"/>
  <c r="I47" i="12"/>
  <c r="J47" i="12"/>
  <c r="K47" i="12"/>
  <c r="L47" i="12"/>
  <c r="H48" i="12"/>
  <c r="I48" i="12"/>
  <c r="J48" i="12"/>
  <c r="K48" i="12"/>
  <c r="L48" i="12"/>
  <c r="H49" i="12"/>
  <c r="I49" i="12"/>
  <c r="J49" i="12"/>
  <c r="K49" i="12"/>
  <c r="L49" i="12"/>
  <c r="H50" i="12"/>
  <c r="I50" i="12"/>
  <c r="J50" i="12"/>
  <c r="K50" i="12"/>
  <c r="L50" i="12"/>
  <c r="H51" i="12"/>
  <c r="I51" i="12"/>
  <c r="J51" i="12"/>
  <c r="K51" i="12"/>
  <c r="L51" i="12"/>
  <c r="H52" i="12"/>
  <c r="I52" i="12"/>
  <c r="J52" i="12"/>
  <c r="K52" i="12"/>
  <c r="L52" i="12"/>
  <c r="H53" i="12"/>
  <c r="I53" i="12"/>
  <c r="J53" i="12"/>
  <c r="K53" i="12"/>
  <c r="L53" i="12"/>
  <c r="H54" i="12"/>
  <c r="I54" i="12"/>
  <c r="J54" i="12"/>
  <c r="K54" i="12"/>
  <c r="L54" i="12"/>
  <c r="H55" i="12"/>
  <c r="I55" i="12"/>
  <c r="J55" i="12"/>
  <c r="K55" i="12"/>
  <c r="L55" i="12"/>
  <c r="H56" i="12"/>
  <c r="I56" i="12"/>
  <c r="J56" i="12"/>
  <c r="K56" i="12"/>
  <c r="L56" i="12"/>
  <c r="H57" i="12"/>
  <c r="I57" i="12"/>
  <c r="J57" i="12"/>
  <c r="K57" i="12"/>
  <c r="L57" i="12"/>
  <c r="H58" i="12"/>
  <c r="I58" i="12"/>
  <c r="J58" i="12"/>
  <c r="K58" i="12"/>
  <c r="L58" i="12"/>
  <c r="H59" i="12"/>
  <c r="I59" i="12"/>
  <c r="J59" i="12"/>
  <c r="K59" i="12"/>
  <c r="L59" i="12"/>
  <c r="H60" i="12"/>
  <c r="I60" i="12"/>
  <c r="J60" i="12"/>
  <c r="L60" i="12"/>
  <c r="H61" i="12"/>
  <c r="I61" i="12"/>
  <c r="J61" i="12"/>
  <c r="K61" i="12"/>
  <c r="L61" i="12"/>
  <c r="H62" i="12"/>
  <c r="I62" i="12"/>
  <c r="J62" i="12"/>
  <c r="K62" i="12"/>
  <c r="L62" i="12"/>
  <c r="H63" i="12"/>
  <c r="I63" i="12"/>
  <c r="J63" i="12"/>
  <c r="K63" i="12"/>
  <c r="L63" i="12"/>
  <c r="H64" i="12"/>
  <c r="I64" i="12"/>
  <c r="J64" i="12"/>
  <c r="K64" i="12"/>
  <c r="L64" i="12"/>
  <c r="H65" i="12"/>
  <c r="I65" i="12"/>
  <c r="J65" i="12"/>
  <c r="K65" i="12"/>
  <c r="L65" i="12"/>
  <c r="H66" i="12"/>
  <c r="I66" i="12"/>
  <c r="J66" i="12"/>
  <c r="K66" i="12"/>
  <c r="L66" i="12"/>
  <c r="H67" i="12"/>
  <c r="I67" i="12"/>
  <c r="J67" i="12"/>
  <c r="K67" i="12"/>
  <c r="L67" i="12"/>
  <c r="H68" i="12"/>
  <c r="I68" i="12"/>
  <c r="J68" i="12"/>
  <c r="K68" i="12"/>
  <c r="L68" i="12"/>
  <c r="H69" i="12"/>
  <c r="I69" i="12"/>
  <c r="J69" i="12"/>
  <c r="K69" i="12"/>
  <c r="L69" i="12"/>
  <c r="H70" i="12"/>
  <c r="I70" i="12"/>
  <c r="J70" i="12"/>
  <c r="K70" i="12"/>
  <c r="L70" i="12"/>
  <c r="H71" i="12"/>
  <c r="I71" i="12"/>
  <c r="J71" i="12"/>
  <c r="K71" i="12"/>
  <c r="L71" i="12"/>
  <c r="H72" i="12"/>
  <c r="I72" i="12"/>
  <c r="J72" i="12"/>
  <c r="K72" i="12"/>
  <c r="L72" i="12"/>
  <c r="H73" i="12"/>
  <c r="I73" i="12"/>
  <c r="J73" i="12"/>
  <c r="K73" i="12"/>
  <c r="L73" i="12"/>
  <c r="H74" i="12"/>
  <c r="I74" i="12"/>
  <c r="J74" i="12"/>
  <c r="K74" i="12"/>
  <c r="L74" i="12"/>
  <c r="H75" i="12"/>
  <c r="I75" i="12"/>
  <c r="J75" i="12"/>
  <c r="K75" i="12"/>
  <c r="L75" i="12"/>
  <c r="H76" i="12"/>
  <c r="I76" i="12"/>
  <c r="J76" i="12"/>
  <c r="K76" i="12"/>
  <c r="L76" i="12"/>
  <c r="H77" i="12"/>
  <c r="I77" i="12"/>
  <c r="J77" i="12"/>
  <c r="K77" i="12"/>
  <c r="L77" i="12"/>
  <c r="H78" i="12"/>
  <c r="I78" i="12"/>
  <c r="J78" i="12"/>
  <c r="K78" i="12"/>
  <c r="L78" i="12"/>
  <c r="H79" i="12"/>
  <c r="I79" i="12"/>
  <c r="J79" i="12"/>
  <c r="K79" i="12"/>
  <c r="L79" i="12"/>
  <c r="H80" i="12"/>
  <c r="I80" i="12"/>
  <c r="J80" i="12"/>
  <c r="K80" i="12"/>
  <c r="L80" i="12"/>
  <c r="H81" i="12"/>
  <c r="I81" i="12"/>
  <c r="J81" i="12"/>
  <c r="K81" i="12"/>
  <c r="L81" i="12"/>
  <c r="H82" i="12"/>
  <c r="I82" i="12"/>
  <c r="J82" i="12"/>
  <c r="K82" i="12"/>
  <c r="L82" i="12"/>
  <c r="H83" i="12"/>
  <c r="I83" i="12"/>
  <c r="J83" i="12"/>
  <c r="K83" i="12"/>
  <c r="L83" i="12"/>
  <c r="H84" i="12"/>
  <c r="I84" i="12"/>
  <c r="J84" i="12"/>
  <c r="K84" i="12"/>
  <c r="L84" i="12"/>
  <c r="H85" i="12"/>
  <c r="I85" i="12"/>
  <c r="J85" i="12"/>
  <c r="K85" i="12"/>
  <c r="L85" i="12"/>
  <c r="H86" i="12"/>
  <c r="I86" i="12"/>
  <c r="J86" i="12"/>
  <c r="K86" i="12"/>
  <c r="L86" i="12"/>
  <c r="H87" i="12"/>
  <c r="I87" i="12"/>
  <c r="J87" i="12"/>
  <c r="K87" i="12"/>
  <c r="L87" i="12"/>
  <c r="H88" i="12"/>
  <c r="I88" i="12"/>
  <c r="J88" i="12"/>
  <c r="K88" i="12"/>
  <c r="L88" i="12"/>
  <c r="H89" i="12"/>
  <c r="I89" i="12"/>
  <c r="J89" i="12"/>
  <c r="K89" i="12"/>
  <c r="L89" i="12"/>
  <c r="H90" i="12"/>
  <c r="I90" i="12"/>
  <c r="J90" i="12"/>
  <c r="K90" i="12"/>
  <c r="L90" i="12"/>
  <c r="H91" i="12"/>
  <c r="I91" i="12"/>
  <c r="J91" i="12"/>
  <c r="K91" i="12"/>
  <c r="L91" i="12"/>
  <c r="H92" i="12"/>
  <c r="I92" i="12"/>
  <c r="J92" i="12"/>
  <c r="K92" i="12"/>
  <c r="L92" i="12"/>
  <c r="H93" i="12"/>
  <c r="I93" i="12"/>
  <c r="J93" i="12"/>
  <c r="K93" i="12"/>
  <c r="L93" i="12"/>
  <c r="H94" i="12"/>
  <c r="I94" i="12"/>
  <c r="J94" i="12"/>
  <c r="K94" i="12"/>
  <c r="L94" i="12"/>
  <c r="H95" i="12"/>
  <c r="I95" i="12"/>
  <c r="J95" i="12"/>
  <c r="K95" i="12"/>
  <c r="H96" i="12"/>
  <c r="I96" i="12"/>
  <c r="J96" i="12"/>
  <c r="K96" i="12"/>
  <c r="H97" i="12"/>
  <c r="I97" i="12"/>
  <c r="J97" i="12"/>
  <c r="K97" i="12"/>
  <c r="H98" i="12"/>
  <c r="I98" i="12"/>
  <c r="J98" i="12"/>
  <c r="K98" i="12"/>
  <c r="H99" i="12"/>
  <c r="I99" i="12"/>
  <c r="J99" i="12"/>
  <c r="K99" i="12"/>
  <c r="H100" i="12"/>
  <c r="I100" i="12"/>
  <c r="J100" i="12"/>
  <c r="K100" i="12"/>
  <c r="H101" i="12"/>
  <c r="I101" i="12"/>
  <c r="J101" i="12"/>
  <c r="K101" i="12"/>
  <c r="H102" i="12"/>
  <c r="I102" i="12"/>
  <c r="J102" i="12"/>
  <c r="K102" i="12"/>
  <c r="H103" i="12"/>
  <c r="I103" i="12"/>
  <c r="J103" i="12"/>
  <c r="K103" i="12"/>
  <c r="H104" i="12"/>
  <c r="I104" i="12"/>
  <c r="J104" i="12"/>
  <c r="K104" i="12"/>
  <c r="H105" i="12"/>
  <c r="I105" i="12"/>
  <c r="J105" i="12"/>
  <c r="K105" i="12"/>
  <c r="H106" i="12"/>
  <c r="I106" i="12"/>
  <c r="J106" i="12"/>
  <c r="K106" i="12"/>
  <c r="H107" i="12"/>
  <c r="I107" i="12"/>
  <c r="J107" i="12"/>
  <c r="K107" i="12"/>
  <c r="H108" i="12"/>
  <c r="I108" i="12"/>
  <c r="J108" i="12"/>
  <c r="K108" i="12"/>
  <c r="H109" i="12"/>
  <c r="I109" i="12"/>
  <c r="J109" i="12"/>
  <c r="K109" i="12"/>
  <c r="I7" i="12"/>
  <c r="J7" i="12"/>
  <c r="K7" i="12"/>
  <c r="L7" i="12"/>
  <c r="H7" i="12"/>
  <c r="L10" i="5"/>
  <c r="C10" i="10"/>
  <c r="C9" i="10"/>
  <c r="J9" i="10" s="1"/>
  <c r="C11" i="10"/>
  <c r="K102" i="5"/>
  <c r="K95" i="5" s="1"/>
  <c r="K88" i="5"/>
  <c r="K14" i="5" s="1"/>
  <c r="K13" i="5" s="1"/>
  <c r="L88" i="5"/>
  <c r="K10" i="5"/>
  <c r="L102" i="5"/>
  <c r="L7" i="5"/>
  <c r="G9" i="5"/>
  <c r="G8" i="5"/>
  <c r="C9" i="5"/>
  <c r="C8" i="5"/>
  <c r="G12" i="5"/>
  <c r="G11" i="5"/>
  <c r="C12" i="5"/>
  <c r="C11" i="5"/>
  <c r="E10" i="5"/>
  <c r="E7" i="5" s="1"/>
  <c r="F10" i="5"/>
  <c r="F7" i="5" s="1"/>
  <c r="H10" i="5"/>
  <c r="H7" i="5" s="1"/>
  <c r="I10" i="5"/>
  <c r="I7" i="5" s="1"/>
  <c r="J10" i="5"/>
  <c r="J7" i="5" s="1"/>
  <c r="D10" i="5"/>
  <c r="D7" i="5" s="1"/>
  <c r="G12" i="7"/>
  <c r="J11" i="10" l="1"/>
  <c r="K11" i="10"/>
  <c r="C10" i="5"/>
  <c r="C7" i="5" s="1"/>
  <c r="G10" i="5"/>
  <c r="G7" i="5" s="1"/>
  <c r="F15" i="6" l="1"/>
  <c r="L92" i="5" l="1"/>
  <c r="L14" i="5" s="1"/>
  <c r="L95" i="5"/>
  <c r="L13" i="5" l="1"/>
  <c r="L110" i="5" s="1"/>
  <c r="K7" i="5"/>
  <c r="M7" i="5"/>
  <c r="J16" i="7"/>
  <c r="I16" i="7"/>
  <c r="H16" i="7"/>
  <c r="G16" i="7"/>
  <c r="J15" i="7"/>
  <c r="I15" i="7"/>
  <c r="H15" i="7"/>
  <c r="G15" i="7"/>
  <c r="J13" i="7"/>
  <c r="I13" i="7"/>
  <c r="H13" i="7"/>
  <c r="G13" i="7"/>
  <c r="J12" i="7"/>
  <c r="I12" i="7"/>
  <c r="H12" i="7"/>
  <c r="F22" i="6"/>
  <c r="F21" i="6" s="1"/>
  <c r="F20" i="6"/>
  <c r="F19" i="6"/>
  <c r="C17" i="6"/>
  <c r="F16" i="6"/>
  <c r="F14" i="6" s="1"/>
  <c r="F13" i="6"/>
  <c r="F12" i="6"/>
  <c r="C10" i="6"/>
  <c r="M15" i="5"/>
  <c r="M18" i="5"/>
  <c r="M27" i="5"/>
  <c r="M30" i="5"/>
  <c r="M35" i="5"/>
  <c r="M38" i="5"/>
  <c r="M43" i="5"/>
  <c r="M47" i="5"/>
  <c r="M60" i="5"/>
  <c r="M65" i="5"/>
  <c r="M72" i="5"/>
  <c r="M79" i="5"/>
  <c r="M88" i="5"/>
  <c r="M96" i="5"/>
  <c r="M98" i="5"/>
  <c r="M105" i="5"/>
  <c r="G102" i="5"/>
  <c r="F18" i="5"/>
  <c r="H18" i="5"/>
  <c r="I18" i="5"/>
  <c r="D18" i="5"/>
  <c r="F27" i="5"/>
  <c r="H27" i="5"/>
  <c r="I27" i="5"/>
  <c r="J27" i="5"/>
  <c r="D27" i="5"/>
  <c r="I105" i="5"/>
  <c r="H105" i="5"/>
  <c r="F105" i="5"/>
  <c r="E105" i="5"/>
  <c r="D105" i="5"/>
  <c r="C102" i="5"/>
  <c r="I98" i="5"/>
  <c r="H98" i="5"/>
  <c r="D98" i="5"/>
  <c r="J96" i="5"/>
  <c r="J95" i="5" s="1"/>
  <c r="I96" i="5"/>
  <c r="I95" i="5" s="1"/>
  <c r="H96" i="5"/>
  <c r="F96" i="5"/>
  <c r="F95" i="5" s="1"/>
  <c r="D96" i="5"/>
  <c r="H92" i="5"/>
  <c r="G92" i="5" s="1"/>
  <c r="F92" i="5"/>
  <c r="D92" i="5"/>
  <c r="I88" i="5"/>
  <c r="H88" i="5"/>
  <c r="D88" i="5"/>
  <c r="I79" i="5"/>
  <c r="H79" i="5"/>
  <c r="D79" i="5"/>
  <c r="H72" i="5"/>
  <c r="G72" i="5" s="1"/>
  <c r="F72" i="5"/>
  <c r="D72" i="5"/>
  <c r="I65" i="5"/>
  <c r="H65" i="5"/>
  <c r="D65" i="5"/>
  <c r="H60" i="5"/>
  <c r="G60" i="5" s="1"/>
  <c r="D60" i="5"/>
  <c r="H58" i="5"/>
  <c r="G58" i="5" s="1"/>
  <c r="F58" i="5"/>
  <c r="D58" i="5"/>
  <c r="I47" i="5"/>
  <c r="H47" i="5"/>
  <c r="G47" i="5" s="1"/>
  <c r="D47" i="5"/>
  <c r="I43" i="5"/>
  <c r="H43" i="5"/>
  <c r="D43" i="5"/>
  <c r="I38" i="5"/>
  <c r="H38" i="5"/>
  <c r="D38" i="5"/>
  <c r="H35" i="5"/>
  <c r="G35" i="5" s="1"/>
  <c r="F35" i="5"/>
  <c r="D35" i="5"/>
  <c r="H30" i="5"/>
  <c r="F30" i="5"/>
  <c r="D30" i="5"/>
  <c r="J18" i="5"/>
  <c r="J15" i="5"/>
  <c r="I15" i="5"/>
  <c r="I14" i="5" s="1"/>
  <c r="I13" i="5" s="1"/>
  <c r="I110" i="5" s="1"/>
  <c r="H15" i="5"/>
  <c r="H14" i="5" s="1"/>
  <c r="F15" i="5"/>
  <c r="F14" i="5" s="1"/>
  <c r="D15" i="5"/>
  <c r="D14" i="5" s="1"/>
  <c r="K109" i="5" l="1"/>
  <c r="K110" i="5"/>
  <c r="J14" i="5"/>
  <c r="J13" i="5" s="1"/>
  <c r="J110" i="5" s="1"/>
  <c r="M14" i="5"/>
  <c r="F11" i="6"/>
  <c r="F10" i="6" s="1"/>
  <c r="G10" i="6" s="1"/>
  <c r="F18" i="6"/>
  <c r="F17" i="6" s="1"/>
  <c r="L109" i="5"/>
  <c r="F13" i="5"/>
  <c r="F110" i="5" s="1"/>
  <c r="M95" i="5"/>
  <c r="D95" i="5"/>
  <c r="D13" i="5" s="1"/>
  <c r="D110" i="5" s="1"/>
  <c r="G96" i="5"/>
  <c r="G15" i="5"/>
  <c r="G38" i="5"/>
  <c r="G43" i="5"/>
  <c r="G65" i="5"/>
  <c r="G79" i="5"/>
  <c r="G88" i="5"/>
  <c r="G98" i="5"/>
  <c r="G105" i="5"/>
  <c r="G27" i="5"/>
  <c r="G18" i="5"/>
  <c r="H95" i="5"/>
  <c r="H13" i="5" s="1"/>
  <c r="H110" i="5" s="1"/>
  <c r="G30" i="5"/>
  <c r="E18" i="5"/>
  <c r="C18" i="5" s="1"/>
  <c r="E27" i="5"/>
  <c r="C27" i="5" s="1"/>
  <c r="E47" i="5"/>
  <c r="C47" i="5" s="1"/>
  <c r="C105" i="5"/>
  <c r="E65" i="5"/>
  <c r="C65" i="5" s="1"/>
  <c r="E58" i="5"/>
  <c r="C58" i="5" s="1"/>
  <c r="E60" i="5"/>
  <c r="E79" i="5"/>
  <c r="C79" i="5" s="1"/>
  <c r="E92" i="5"/>
  <c r="C92" i="5" s="1"/>
  <c r="E98" i="5"/>
  <c r="C98" i="5" s="1"/>
  <c r="C60" i="5"/>
  <c r="E72" i="5"/>
  <c r="C72" i="5" s="1"/>
  <c r="E30" i="5"/>
  <c r="C30" i="5" s="1"/>
  <c r="E35" i="5"/>
  <c r="C35" i="5" s="1"/>
  <c r="E38" i="5"/>
  <c r="C38" i="5" s="1"/>
  <c r="E43" i="5"/>
  <c r="C43" i="5" s="1"/>
  <c r="E15" i="5"/>
  <c r="E14" i="5" s="1"/>
  <c r="E88" i="5"/>
  <c r="C88" i="5" s="1"/>
  <c r="E96" i="5"/>
  <c r="G14" i="5" l="1"/>
  <c r="M13" i="5"/>
  <c r="G17" i="6"/>
  <c r="G9" i="6" s="1"/>
  <c r="H9" i="6" s="1"/>
  <c r="I9" i="6" s="1"/>
  <c r="F9" i="6"/>
  <c r="G95" i="5"/>
  <c r="E95" i="5"/>
  <c r="C96" i="5"/>
  <c r="C95" i="5" s="1"/>
  <c r="C15" i="5"/>
  <c r="C14" i="5" s="1"/>
  <c r="C13" i="5" l="1"/>
  <c r="G13" i="5"/>
  <c r="E13" i="5"/>
  <c r="E110" i="5" s="1"/>
  <c r="G109" i="5" l="1"/>
  <c r="G110" i="5"/>
  <c r="C109" i="5"/>
  <c r="C110" i="5"/>
  <c r="K10" i="10" l="1"/>
  <c r="J10" i="10"/>
  <c r="K9" i="10"/>
</calcChain>
</file>

<file path=xl/sharedStrings.xml><?xml version="1.0" encoding="utf-8"?>
<sst xmlns="http://schemas.openxmlformats.org/spreadsheetml/2006/main" count="450" uniqueCount="245">
  <si>
    <t>I</t>
  </si>
  <si>
    <t>II</t>
  </si>
  <si>
    <t>D</t>
  </si>
  <si>
    <t>A</t>
  </si>
  <si>
    <t>B</t>
  </si>
  <si>
    <t>C</t>
  </si>
  <si>
    <t>Văn phòng phẩm</t>
  </si>
  <si>
    <t>Khoán điện thoại</t>
  </si>
  <si>
    <t>Khoán công tác phí</t>
  </si>
  <si>
    <t>Chi tiếp khách</t>
  </si>
  <si>
    <t>Phụ cấp chức vụ</t>
  </si>
  <si>
    <t>Bảo hiểm xã hội</t>
  </si>
  <si>
    <t>Bảo hiểm y tế</t>
  </si>
  <si>
    <t>Kinh phí công đoàn</t>
  </si>
  <si>
    <t>Bảo hiểm thất nghiệp</t>
  </si>
  <si>
    <t>Thanh toán tiền điện</t>
  </si>
  <si>
    <t>Vật tư văn phòng khác</t>
  </si>
  <si>
    <t>Thực hiện
Quý I/2018</t>
  </si>
  <si>
    <t>TT</t>
  </si>
  <si>
    <t>NỘI DUNG</t>
  </si>
  <si>
    <t>Ghi chú</t>
  </si>
  <si>
    <t>Tiền lương</t>
  </si>
  <si>
    <t>Lương ngạch, bậc theo quỹ lương được duyệt</t>
  </si>
  <si>
    <t>Phụ cấp trách nhiệm theo nghề, theo công việc</t>
  </si>
  <si>
    <t>Khác</t>
  </si>
  <si>
    <t>Các khoản đóng góp</t>
  </si>
  <si>
    <t>Phụ cấp thêm giờ</t>
  </si>
  <si>
    <t>Các khoản thanh toán khác cho cá nhân</t>
  </si>
  <si>
    <t>Trợ cấp, phụ cấp khác</t>
  </si>
  <si>
    <t>Thanh toán dịch vụ công cộng</t>
  </si>
  <si>
    <t>Thanh toán tiền nước</t>
  </si>
  <si>
    <t>Thanh toán tiền nhiên liệu</t>
  </si>
  <si>
    <t>Vật tư văn phòng</t>
  </si>
  <si>
    <t>Mua sắm công cụ, dụng cụ văn phòng</t>
  </si>
  <si>
    <t>Thông tin, tuyên truyền, liên lạc</t>
  </si>
  <si>
    <t>Cước phí điện thoại trong nước</t>
  </si>
  <si>
    <t>Cước phí bưu chính</t>
  </si>
  <si>
    <t>Sách, báo, tạp chí thư viện</t>
  </si>
  <si>
    <t>Cước phí Internet, thư viện điện tử</t>
  </si>
  <si>
    <t>Hội nghị</t>
  </si>
  <si>
    <t>Chi phí khác</t>
  </si>
  <si>
    <t>Công tác phí</t>
  </si>
  <si>
    <t>Tiền vé máy bay, tàu, xe</t>
  </si>
  <si>
    <t>Phụ cấp công tác phí</t>
  </si>
  <si>
    <t>Tiền thuê phòng ngủ</t>
  </si>
  <si>
    <t>Chi phí thuê mướn</t>
  </si>
  <si>
    <t>Thuê phương tiện vận chuyển</t>
  </si>
  <si>
    <t>Thuê lao động trong nước</t>
  </si>
  <si>
    <t>Chi phí thuê mướn khác</t>
  </si>
  <si>
    <t>Sửa chữa tài sản phục vụ công tác chuyên môn và duy tu, bảo ưỡng các công trình cơ sở hạ tầng từ kinh phí thường xuyên</t>
  </si>
  <si>
    <t>Thiết bị tin học</t>
  </si>
  <si>
    <t>Máy photocopy</t>
  </si>
  <si>
    <t>Chi phí nghiệp vụ chuyên môn của từng ngành</t>
  </si>
  <si>
    <t>Chi mua, in ấn, phô tô tài liệu chỉ dùng cho chuyên môn của ngành</t>
  </si>
  <si>
    <t>Đồng phục, trang phục</t>
  </si>
  <si>
    <t>Chi thanh toán hợp đồng thực hiện nghiệp vụ chuyên môn</t>
  </si>
  <si>
    <t>Chi trả nhuận bút theo chế độ</t>
  </si>
  <si>
    <t>Chi khác</t>
  </si>
  <si>
    <t>Chi các khoản phí và lệ phí của các đơn vị dự toán</t>
  </si>
  <si>
    <t>Chi các khoản khác</t>
  </si>
  <si>
    <t>Chi cho công tác Đảng ở tổ chức Đảng cơ sở và các cấp trên cơ sở</t>
  </si>
  <si>
    <t>Trang thiết bị kỹ thuật chuyên dụng</t>
  </si>
  <si>
    <t>Chi chênh lệch thu nhập thực tế so với lương ngạch bậc, chức vụ</t>
  </si>
  <si>
    <t>Phụ cấp lương</t>
  </si>
  <si>
    <t>CHỈ TIÊU LAO ĐỘNG ĐƯỢC GIAO</t>
  </si>
  <si>
    <t>60 biên chế</t>
  </si>
  <si>
    <t>KP miễn giảm học phí</t>
  </si>
  <si>
    <t>Lương hợp đồng dài hạn</t>
  </si>
  <si>
    <t>Phụ cấp ưu đãi nghề</t>
  </si>
  <si>
    <t>Phụ cấp thẩm niên nghề</t>
  </si>
  <si>
    <t>Phụ cấp thẩm niên vượt khung</t>
  </si>
  <si>
    <t>Học sinh trường năng khiếu</t>
  </si>
  <si>
    <t>Hỗ trợ đối tượng chính sách đóng học phí</t>
  </si>
  <si>
    <t>Thanh toán tiền vệ sinh, môi trường</t>
  </si>
  <si>
    <t>Tuyên truyền</t>
  </si>
  <si>
    <t>Thuê bao cáp truyền hình</t>
  </si>
  <si>
    <t>Thuê thiết bị các loại</t>
  </si>
  <si>
    <t>Thuê chuyên gia và giảng viên trong nước</t>
  </si>
  <si>
    <t>Thuê đào tạo lại cán bộ</t>
  </si>
  <si>
    <t>Điều hoà nhiệt độ</t>
  </si>
  <si>
    <t>Máy bơm nước</t>
  </si>
  <si>
    <t>Các tài sản và công trình hạ tầng cơ sở khác</t>
  </si>
  <si>
    <t>Chi mua hàng hoá, vật tư dùng cho chuyên môn của từng ngành</t>
  </si>
  <si>
    <t>Trang thiết bị kỹ thuật chuyên dụng (không phải là tài sản cố định)</t>
  </si>
  <si>
    <t>Chi lập quỹ phúc lợi của đơn vị sự nghiệp</t>
  </si>
  <si>
    <t>Chi lập quỹ khen thưởng của đơn vị sự nghiệp</t>
  </si>
  <si>
    <t>Chi lập quỹ phát triển hoạt động sự nghiệp của đơn vị sự nghiệp</t>
  </si>
  <si>
    <t>Học bổng học sinh, sinh viên</t>
  </si>
  <si>
    <t>Nguồn ngân sách</t>
  </si>
  <si>
    <t>Nguồn học phí</t>
  </si>
  <si>
    <t>Nguồn dịch vụ</t>
  </si>
  <si>
    <t>Trích 40% CCTL</t>
  </si>
  <si>
    <t xml:space="preserve">Chuyển nguồn </t>
  </si>
  <si>
    <t xml:space="preserve">Nguồn thu </t>
  </si>
  <si>
    <t>Chi trích lập các quỹ</t>
  </si>
  <si>
    <t>Thanh toán cho cá nhân</t>
  </si>
  <si>
    <t>Dịch vụ</t>
  </si>
  <si>
    <t>TỔNG THU</t>
  </si>
  <si>
    <t>TỔNG CHI</t>
  </si>
  <si>
    <t>CHI HOẠT ĐỘNG BỘ MÁY</t>
  </si>
  <si>
    <t>Phụ cấp công tác Đảng, đoàn thể chính trị - xã hội</t>
  </si>
  <si>
    <t>Thuê bao kênh vệ tinh</t>
  </si>
  <si>
    <t>Phim ảnh</t>
  </si>
  <si>
    <t xml:space="preserve">Chi khoán thực hiện đề tài nghiên cứu khoa học theo chế độ quy định </t>
  </si>
  <si>
    <t>Chi thanh toán các dịch vụ công cộng, vật tư văn phòng, thông tin tuyên truyền, liên lạc; chi đào tạo, bồi dưỡng nghiệp vụ, công tác Đảng... và các chi phí Đảng vụ khác</t>
  </si>
  <si>
    <t>PHÂN PHỐI KẾT QUẢ HOẠT ĐỘNG</t>
  </si>
  <si>
    <t>-</t>
  </si>
  <si>
    <t>CHÊNH LỆCH THU - CHI</t>
  </si>
  <si>
    <t>NSNN cấp bổ sung (C-B)</t>
  </si>
  <si>
    <t>Trong đó</t>
  </si>
  <si>
    <t xml:space="preserve"> DỰ TOÁN THU SỰ NGHIỆP ĐÀO TẠO NGHỀ NĂM 2018-2019 TRƯỜNG CAO ĐẲNG VĂN HÓA NGHỆ THUẬT ĐÀ NẴNG</t>
  </si>
  <si>
    <t>ĐVT: 1.000 đồng</t>
  </si>
  <si>
    <t>Số
TT</t>
  </si>
  <si>
    <t>Nội dung</t>
  </si>
  <si>
    <t>Số tháng thu</t>
  </si>
  <si>
    <t>Thành tiền</t>
  </si>
  <si>
    <t>Nghệ thuật</t>
  </si>
  <si>
    <t>Văn hoá</t>
  </si>
  <si>
    <t>Trung cấp</t>
  </si>
  <si>
    <t>Cao đẳng</t>
  </si>
  <si>
    <t>Năm học 2018-2019</t>
  </si>
  <si>
    <t>Cao đẳng</t>
  </si>
  <si>
    <t>Dự toán năm 2018</t>
  </si>
  <si>
    <t>Thực hiện 
năm 2016</t>
  </si>
  <si>
    <t>Thực hiện 
năm 2017</t>
  </si>
  <si>
    <t>Đơn vị 
đề nghị</t>
  </si>
  <si>
    <t>STC rà soát</t>
  </si>
  <si>
    <t xml:space="preserve"> MỨC THU HỌC PHÍ TRƯỜNG CAO ĐẲNG VĂN HÓA NGHỆ THUẬT NĂM HỌC 2018-2019</t>
  </si>
  <si>
    <t>ĐVT: 1.000 đồng/tháng/sinh viên</t>
  </si>
  <si>
    <t>Khối ngành, nghề</t>
  </si>
  <si>
    <t xml:space="preserve">Mức thu học phí năm học 2018-2019 </t>
  </si>
  <si>
    <t>So sánh</t>
  </si>
  <si>
    <t xml:space="preserve">So với NQ 91/2017NQ-HĐND </t>
  </si>
  <si>
    <t>So với mức trần NĐ 86/2015</t>
  </si>
  <si>
    <t>Số tuyệt đối</t>
  </si>
  <si>
    <t>Tỷ lệ (%)</t>
  </si>
  <si>
    <t>Chuyên ngành nghệ thuật</t>
  </si>
  <si>
    <t>Chuyên ngành văn hóa</t>
  </si>
  <si>
    <t>ĐỀ XUẤT TỶ LỆ % CẤP KINH PHÍ THEO TIẾN TRÌNH TỰ CHỦ CỦA TRƯỜNG</t>
  </si>
  <si>
    <t>Tt</t>
  </si>
  <si>
    <t>Tiền lương, tiền công</t>
  </si>
  <si>
    <t>Chi phí hoạt động, chuyên môn</t>
  </si>
  <si>
    <t xml:space="preserve">                            - Do Số học sinh năng khiếu tham gia học tại trường vẫn còn hạn chế, nên hiện nay Nhà nước vẫn hỗ trợ các Trường văn hoá nghệ thuật theo hướng không thu học phí học sinh khối sư phạm và miễn giảm học phí và hỗ trợ nghề các chuyên ngành nghệ thuật như Múa, nhạc cụ truyền thống theo tỷ lệ quy định thực hiện tại nghị định 86/2015/NĐ-CP, Quyết định 82/2005/QĐ-TTg và Quyết định 41/2014/QĐ-TTg.</t>
  </si>
  <si>
    <t xml:space="preserve">                           - Hiện nay mức lương và thu nhập của Cán bộ-giáo viên Trường Văn hoá Nghệ thuật Đà Nẵng chỉ tạm đủ sống. Nhà trường chỉ mới được Nâng cấp lên bậc Cao đẳng trong năm 2016 nên cần nhà nước cần cấp kinh phí hoạt động để ổn định cho các năm đầu sau khi thành lập. Bên cạnh đó số lượng học sinh khối cao đẳng tuyển sinh vẫn sẽ rất hạn chế. Vậy Trường kính đề nghị trong năm học từ năm 2016-2017 đến năm học 2020-2021 nhà nước vẫn bảo đảm toàn bộ kinh phí cho các hoạt động của Trường.</t>
  </si>
  <si>
    <t>Đính kèm PL 02 thuyết minh dự toán thu học phí năm 2018</t>
  </si>
  <si>
    <t>Đính kèm PL 03 thuyết minh dự toán chi con người năm 2018</t>
  </si>
  <si>
    <t xml:space="preserve">Số lượng 
HS-SV
theo chỉ tiêu tuyển sinh </t>
  </si>
  <si>
    <t xml:space="preserve">Mức thu
học phí </t>
  </si>
  <si>
    <t>1</t>
  </si>
  <si>
    <t>2</t>
  </si>
  <si>
    <t>3</t>
  </si>
  <si>
    <t>4</t>
  </si>
  <si>
    <t>5</t>
  </si>
  <si>
    <t>6</t>
  </si>
  <si>
    <t>7</t>
  </si>
  <si>
    <t>8</t>
  </si>
  <si>
    <t xml:space="preserve">HS-SV hiện đang theo học </t>
  </si>
  <si>
    <t>a</t>
  </si>
  <si>
    <t>b</t>
  </si>
  <si>
    <t>HS-SV tuyển mới năm học 2018-2019</t>
  </si>
  <si>
    <t>Năm 2 (Trung cấp)</t>
  </si>
  <si>
    <t>Năm 1 (Trung cấp)</t>
  </si>
  <si>
    <t>DỰ TOÁN THU HỌC PHÍ NĂM 2018-2019</t>
  </si>
  <si>
    <t>6=3x4x5</t>
  </si>
  <si>
    <t>Trích 40% 
CCTL</t>
  </si>
  <si>
    <t>Trường Cao đẳng Văn hóa nghệ thuật</t>
  </si>
  <si>
    <t>DỰ TOÁN QUỸ LƯƠNG, PHỤ CẤP, CÁC KHOẢN ĐÓNG GÓP THEO LƯƠNG NĂM 2018</t>
  </si>
  <si>
    <t>Hệ số lương theo ngạch, bậc, chức vụ</t>
  </si>
  <si>
    <t>Hệ số phụ cấp chức vụ</t>
  </si>
  <si>
    <t>Hệ số phụ cấp thâm niên nghề</t>
  </si>
  <si>
    <t>Hệ số phụ cấp ưu đãi ngành</t>
  </si>
  <si>
    <t xml:space="preserve">Hệ số phụ cấp 30% công tác đoàn thể </t>
  </si>
  <si>
    <t>Hệ số phụ cấp trách nhiệm kế toán, thủ quỹ</t>
  </si>
  <si>
    <t>Hệ số phụ cấp trách nhiệm đối với cấp ủy viên các cấp</t>
  </si>
  <si>
    <t>Hệ số phụ cấp khác</t>
  </si>
  <si>
    <t>Mức hỗ trợ khác
(Trđ/tháng)</t>
  </si>
  <si>
    <t>TỔNG CỘNG</t>
  </si>
  <si>
    <t>LƯƠNG THEO NGẠCH BẬC CHỨC VỤ</t>
  </si>
  <si>
    <t>TỔNG CÁC KHOẢN PHỤ CẤP</t>
  </si>
  <si>
    <t>CÁC KHOẢN ĐÓNG GÓP BHXH, BHYT, KPCĐ</t>
  </si>
  <si>
    <t>1% BẢO HIỂM THẤT NGHIỆP</t>
  </si>
  <si>
    <t>9</t>
  </si>
  <si>
    <t>10</t>
  </si>
  <si>
    <t>11</t>
  </si>
  <si>
    <t>12</t>
  </si>
  <si>
    <t>13</t>
  </si>
  <si>
    <t>14</t>
  </si>
  <si>
    <t>15</t>
  </si>
  <si>
    <t>16</t>
  </si>
  <si>
    <t>17</t>
  </si>
  <si>
    <t>18</t>
  </si>
  <si>
    <t xml:space="preserve">HỆ SỐ LƯƠNG NGẠCH, BẬC, CHỨC VỤ VÀ CÁC KHOẢN PHỤ CẤP CỦA ĐỐI LƯỢNG HƯỞNG LƯƠNG NGÂN SÁCH 
TẠI THỜI ĐIỂM XÂY DỰNG DỰ TOÁN NĂM 2018 </t>
  </si>
  <si>
    <t>Lao động được cấp có thẩm quyền giao năm 2018 (người)</t>
  </si>
  <si>
    <t>Số lao động hưởng lương ngân sách có mặt tại thời điểm xây dựng dự toán 2018 (người)</t>
  </si>
  <si>
    <t>Đvt: Triệu đồng</t>
  </si>
  <si>
    <t xml:space="preserve">Phụ lục </t>
  </si>
  <si>
    <t>Phần thu</t>
  </si>
  <si>
    <t>Phần chi</t>
  </si>
  <si>
    <t>Tổng thu</t>
  </si>
  <si>
    <t xml:space="preserve">Trong đó: </t>
  </si>
  <si>
    <t>Quyết toán 2016</t>
  </si>
  <si>
    <t>(*)</t>
  </si>
  <si>
    <t>Bao gồm các khoản chi cho con người, chi khác và miễn giảm học phí</t>
  </si>
  <si>
    <t>Tỷ lệ 
đảm bảo (%)</t>
  </si>
  <si>
    <t xml:space="preserve">Chênh lệch
thu chi </t>
  </si>
  <si>
    <t>Ngân sách
 cấp bù (*)</t>
  </si>
  <si>
    <t xml:space="preserve">Từ nguồn
 thu khác
 của đơn vị </t>
  </si>
  <si>
    <t>(Kèm theo Tờ trình số           /TTr-UBND ngày        tháng     năm   2018 của UBND thành phố Đà Nẵng)</t>
  </si>
  <si>
    <t>Quyết toán 2017</t>
  </si>
  <si>
    <t>Số thu
dịch vụ</t>
  </si>
  <si>
    <t>Số thu 
học phí</t>
  </si>
  <si>
    <t xml:space="preserve"> BIỂU TỔNG HỢP TÌNH HÌNH THU - CHI TẠI TRƯỜNG CAO ĐẲNG VĂN HÓA NGHỆ THUẬT </t>
  </si>
  <si>
    <t>Tổng chi</t>
  </si>
  <si>
    <t>Năm trước chuyển sang</t>
  </si>
  <si>
    <t>Chuyển nguồn</t>
  </si>
  <si>
    <t>Học phí</t>
  </si>
  <si>
    <t>Số học phí dự kiến thu được (do TS không đủ chỉ tiêu, ước đạt 60% đối với số HS-SV tuyển mới)</t>
  </si>
  <si>
    <t>8=7x40%</t>
  </si>
  <si>
    <t>Số học phí thực tế được sử dụng chi hoạt động đào tạo</t>
  </si>
  <si>
    <t>Năm học 2015-2016
(Theo QĐ 03/2012/QĐ-UBND 24/12/2012)</t>
  </si>
  <si>
    <t>Mức thu 
học phí tại 
NQ số 91/2017/NQ-HĐND ngày 07/7/2017
(Năm học 2017-2018)</t>
  </si>
  <si>
    <t>Tỷ lệ tự đảm bảo kinh phí thường xuyên (B/C)</t>
  </si>
  <si>
    <t>Mức trần thu theo NĐ 86/NĐ-CP (Điểm 4a Điều 5 đối với đơn vị chưa tự đảm bảo)</t>
  </si>
  <si>
    <t>3=4+5+6</t>
  </si>
  <si>
    <t>7=8+9</t>
  </si>
  <si>
    <r>
      <t xml:space="preserve">Phụ lục 01
TÌNH HÌNH THU - CHI TẠI TRƯỜNG CAO ĐẲNG VĂN HÓA NGHỆ THUẬT
</t>
    </r>
    <r>
      <rPr>
        <i/>
        <sz val="13"/>
        <rFont val="Times New Roman"/>
        <family val="1"/>
      </rPr>
      <t>(Kèm theo Tờ trình số           /TTr-UBND ngày        tháng     năm   2018 của UBND thành phố Đà Nẵng)</t>
    </r>
  </si>
  <si>
    <t>Khối ngành</t>
  </si>
  <si>
    <r>
      <t xml:space="preserve">          * </t>
    </r>
    <r>
      <rPr>
        <b/>
        <u/>
        <sz val="14"/>
        <rFont val="Times New Roman"/>
        <family val="1"/>
      </rPr>
      <t>Ghi chú:</t>
    </r>
    <r>
      <rPr>
        <sz val="14"/>
        <rFont val="Times New Roman"/>
        <family val="1"/>
      </rPr>
      <t xml:space="preserve">  - Do đặc thù trường nghệ thuật tuyển sinh chủ yếu là học sinh năng khiếu và các lớp học hầu như là một thầy một trò nên đề nghị mức thu học phí như Nghị định 86 đã quy định.</t>
    </r>
  </si>
  <si>
    <t>Mức thu học phí 
năm học 2018-2019</t>
  </si>
  <si>
    <t xml:space="preserve"> MỨC THU HỌC PHÍ, HỌC PHÍ TRƯỜNG CAO ĐẲNG VĂN HÓA NGHỆ THUẬT</t>
  </si>
  <si>
    <t>Kinh phí chỉnh lý, chuyển đổi các chương trình đào tạo trình độ cao đẳng, trung cấp chuyên nghiệp sang chương trình đào tạo trình độ cao đẳng, trung cấp theo Luật Giáo dục nghề nghiệp</t>
  </si>
  <si>
    <t>Căn cứ Luật giáo dục nghề nghiệp và yêu cầu của Tổng cục dạy nghề tại Công văn số 106/TCDN-DNCQ ngày 19/01/2017</t>
  </si>
  <si>
    <t>ĐVT: 1.000 Đồng</t>
  </si>
  <si>
    <t>Đvt: Đồng</t>
  </si>
  <si>
    <t>Đvt: 1.000 Đồng</t>
  </si>
  <si>
    <t>Dự toán</t>
  </si>
  <si>
    <t>Phụ lục II</t>
  </si>
  <si>
    <t>Phụ lục II - A</t>
  </si>
  <si>
    <r>
      <t xml:space="preserve">Phụ lục II - B
TÌNH HÌNH THU - CHI TẠI TRƯỜNG CAO ĐẲNG VĂN HÓA NGHỆ THUẬT
</t>
    </r>
    <r>
      <rPr>
        <i/>
        <sz val="13"/>
        <rFont val="Times New Roman"/>
        <family val="1"/>
      </rPr>
      <t>(Kèm theo Tờ trình số           /TTr-UBND ngày        tháng     năm   2018 của UBND thành phố Đà Nẵng)</t>
    </r>
  </si>
  <si>
    <t>Phụ lục II - C</t>
  </si>
  <si>
    <t>Phụ lục II - D
CƠ SỞ XÂY DỰNG DỰ TOÁN CHI CON NGƯỜI NĂM 2018 CỦA TRƯỜNG CAO ĐẲNG VĂN HÓA NGHỆ THUẬT</t>
  </si>
  <si>
    <r>
      <t xml:space="preserve">           </t>
    </r>
    <r>
      <rPr>
        <b/>
        <u/>
        <sz val="14"/>
        <rFont val="Times New Roman"/>
        <family val="1"/>
      </rPr>
      <t>Ghi chú:</t>
    </r>
    <r>
      <rPr>
        <sz val="14"/>
        <rFont val="Times New Roman"/>
        <family val="1"/>
      </rPr>
      <t xml:space="preserve">  Mức thu học phí này áp dụng cho cả trường hợp học lại</t>
    </r>
  </si>
  <si>
    <r>
      <rPr>
        <b/>
        <u/>
        <sz val="12"/>
        <rFont val="Times New Roman"/>
        <family val="1"/>
      </rPr>
      <t>Ghi chú:</t>
    </r>
    <r>
      <rPr>
        <sz val="12"/>
        <rFont val="Times New Roman"/>
        <family val="1"/>
      </rPr>
      <t xml:space="preserve">   Mức thu học phí này áp dụng cho cả trường hợp học lại</t>
    </r>
  </si>
  <si>
    <t>(Kèm theo Nghị quyết số           /2018/NQ-HĐND ngày        tháng     năm   2018 của HĐND thành phố Đà Nẵng)</t>
  </si>
  <si>
    <t>Mức thu học phí đề xuất năm 2018-2019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</si>
</sst>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4" x14ac:knownFonts="1">
    <font>
      <sz val="11"/>
      <color theme="1"/>
      <name val="Calibri"/>
      <family val="2"/>
      <scheme val="minor"/>
    </font>
    <font>
      <sz val="11"/>
      <color theme="1"/>
      <name val="Calibri"/>
      <family val="2"/>
      <scheme val="minor"/>
    </font>
    <font>
      <b/>
      <sz val="13"/>
      <name val="Times New Roman"/>
      <family val="1"/>
    </font>
    <font>
      <sz val="13"/>
      <name val="Times New Roman"/>
      <family val="1"/>
    </font>
    <font>
      <sz val="11"/>
      <color theme="1"/>
      <name val="Times New Roman"/>
      <family val="1"/>
    </font>
    <font>
      <sz val="10"/>
      <name val="Arial"/>
      <family val="2"/>
      <charset val="163"/>
    </font>
    <font>
      <i/>
      <sz val="13"/>
      <name val="Times New Roman"/>
      <family val="1"/>
    </font>
    <font>
      <b/>
      <sz val="12"/>
      <name val="Times New Roman"/>
      <family val="1"/>
    </font>
    <font>
      <sz val="12"/>
      <name val="Times New Roman"/>
      <family val="1"/>
    </font>
    <font>
      <b/>
      <i/>
      <sz val="13"/>
      <name val="Times New Roman"/>
      <family val="1"/>
    </font>
    <font>
      <i/>
      <sz val="12"/>
      <name val="Times New Roman"/>
      <family val="1"/>
    </font>
    <font>
      <b/>
      <i/>
      <sz val="12"/>
      <color theme="1"/>
      <name val="Times New Roman"/>
      <family val="1"/>
    </font>
    <font>
      <sz val="10"/>
      <color theme="1"/>
      <name val="Times New Roman"/>
      <family val="1"/>
    </font>
    <font>
      <b/>
      <i/>
      <sz val="12"/>
      <name val="Times New Roman"/>
      <family val="1"/>
    </font>
    <font>
      <b/>
      <sz val="11"/>
      <name val="Times New Roman"/>
      <family val="1"/>
    </font>
    <font>
      <b/>
      <sz val="11"/>
      <color theme="1"/>
      <name val="Times New Roman"/>
      <family val="1"/>
    </font>
    <font>
      <sz val="11"/>
      <name val="Times New Roman"/>
      <family val="1"/>
    </font>
    <font>
      <i/>
      <sz val="10"/>
      <color theme="1"/>
      <name val="Times New Roman"/>
      <family val="1"/>
    </font>
    <font>
      <i/>
      <sz val="11"/>
      <color theme="1"/>
      <name val="Times New Roman"/>
      <family val="1"/>
    </font>
    <font>
      <b/>
      <sz val="13"/>
      <color theme="1"/>
      <name val="Times New Roman"/>
      <family val="1"/>
    </font>
    <font>
      <b/>
      <sz val="12"/>
      <color rgb="FF000000"/>
      <name val="Times New Roman"/>
      <family val="1"/>
    </font>
    <font>
      <b/>
      <sz val="12"/>
      <color theme="1"/>
      <name val="Times New Roman"/>
      <family val="1"/>
    </font>
    <font>
      <b/>
      <sz val="13"/>
      <color rgb="FF000000"/>
      <name val="Times New Roman"/>
      <family val="1"/>
    </font>
    <font>
      <sz val="13"/>
      <color rgb="FF000000"/>
      <name val="Times New Roman"/>
      <family val="1"/>
    </font>
    <font>
      <sz val="13"/>
      <color theme="1"/>
      <name val="Times New Roman"/>
      <family val="1"/>
    </font>
    <font>
      <i/>
      <sz val="13"/>
      <color theme="1"/>
      <name val="Times New Roman"/>
      <family val="1"/>
    </font>
    <font>
      <b/>
      <u/>
      <sz val="12"/>
      <name val="Times New Roman"/>
      <family val="1"/>
    </font>
    <font>
      <b/>
      <sz val="14"/>
      <name val="Times New Roman"/>
      <family val="1"/>
    </font>
    <font>
      <sz val="14"/>
      <name val="Times New Roman"/>
      <family val="1"/>
    </font>
    <font>
      <i/>
      <sz val="14"/>
      <name val="Times New Roman"/>
      <family val="1"/>
    </font>
    <font>
      <b/>
      <sz val="14"/>
      <color rgb="FF000000"/>
      <name val="Times New Roman"/>
      <family val="1"/>
    </font>
    <font>
      <sz val="14"/>
      <color rgb="FF000000"/>
      <name val="Times New Roman"/>
      <family val="1"/>
    </font>
    <font>
      <sz val="14"/>
      <color rgb="FFFF0000"/>
      <name val="Times New Roman"/>
      <family val="1"/>
    </font>
    <font>
      <b/>
      <u/>
      <sz val="14"/>
      <name val="Times New Roman"/>
      <family val="1"/>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43" fontId="1" fillId="0" borderId="0" applyFont="0" applyFill="0" applyBorder="0" applyAlignment="0" applyProtection="0"/>
    <xf numFmtId="0" fontId="5" fillId="0" borderId="0"/>
    <xf numFmtId="9" fontId="1" fillId="0" borderId="0" applyFont="0" applyFill="0" applyBorder="0" applyAlignment="0" applyProtection="0"/>
  </cellStyleXfs>
  <cellXfs count="286">
    <xf numFmtId="0" fontId="0" fillId="0" borderId="0" xfId="0"/>
    <xf numFmtId="0" fontId="2" fillId="0" borderId="1" xfId="0" applyFont="1" applyBorder="1" applyAlignment="1">
      <alignment horizontal="center" vertical="center" wrapText="1"/>
    </xf>
    <xf numFmtId="0" fontId="2" fillId="0" borderId="1" xfId="0" applyNumberFormat="1" applyFont="1" applyBorder="1" applyAlignment="1">
      <alignment horizontal="left" vertical="center" wrapText="1"/>
    </xf>
    <xf numFmtId="164" fontId="2" fillId="0" borderId="1" xfId="1" applyNumberFormat="1" applyFont="1" applyBorder="1" applyAlignment="1">
      <alignment vertical="center" wrapText="1"/>
    </xf>
    <xf numFmtId="0" fontId="2" fillId="0" borderId="0" xfId="0" applyFont="1" applyAlignment="1">
      <alignment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center" wrapText="1"/>
    </xf>
    <xf numFmtId="164" fontId="3" fillId="0" borderId="1" xfId="1" applyNumberFormat="1" applyFont="1" applyBorder="1" applyAlignment="1">
      <alignment horizontal="left" vertical="center" wrapText="1"/>
    </xf>
    <xf numFmtId="164" fontId="3" fillId="0" borderId="1" xfId="1" applyNumberFormat="1" applyFont="1" applyBorder="1" applyAlignment="1">
      <alignment vertical="center" wrapText="1"/>
    </xf>
    <xf numFmtId="0" fontId="3" fillId="0" borderId="0" xfId="0" applyFont="1" applyAlignment="1">
      <alignment vertical="center" wrapText="1"/>
    </xf>
    <xf numFmtId="0" fontId="2" fillId="0" borderId="1" xfId="0" applyNumberFormat="1" applyFont="1" applyBorder="1" applyAlignment="1">
      <alignment horizontal="center" vertical="center" wrapText="1"/>
    </xf>
    <xf numFmtId="164" fontId="2" fillId="0" borderId="1" xfId="1" applyNumberFormat="1" applyFont="1" applyBorder="1" applyAlignment="1">
      <alignment horizontal="left" vertical="center" wrapText="1"/>
    </xf>
    <xf numFmtId="0" fontId="2" fillId="0" borderId="1" xfId="0" applyFont="1" applyBorder="1" applyAlignment="1">
      <alignment vertical="center" wrapText="1"/>
    </xf>
    <xf numFmtId="164" fontId="3" fillId="0" borderId="0" xfId="0" applyNumberFormat="1" applyFont="1" applyAlignment="1">
      <alignment vertical="center" wrapText="1"/>
    </xf>
    <xf numFmtId="0" fontId="3" fillId="0" borderId="1" xfId="0" applyFont="1" applyBorder="1" applyAlignment="1">
      <alignment horizontal="center" vertical="center" wrapText="1"/>
    </xf>
    <xf numFmtId="0" fontId="3" fillId="0" borderId="5" xfId="0" applyNumberFormat="1" applyFont="1" applyBorder="1" applyAlignment="1">
      <alignment horizontal="left" vertical="center" wrapText="1"/>
    </xf>
    <xf numFmtId="0" fontId="3" fillId="0" borderId="1" xfId="0" applyNumberFormat="1" applyFont="1" applyBorder="1" applyAlignment="1">
      <alignment horizontal="left" vertical="top" wrapText="1"/>
    </xf>
    <xf numFmtId="164" fontId="3" fillId="0" borderId="0" xfId="1" applyNumberFormat="1" applyFont="1" applyAlignment="1">
      <alignment vertical="center" wrapText="1"/>
    </xf>
    <xf numFmtId="164" fontId="2" fillId="0" borderId="2" xfId="1" applyNumberFormat="1" applyFont="1" applyBorder="1" applyAlignment="1">
      <alignment horizontal="center" vertical="center" wrapText="1"/>
    </xf>
    <xf numFmtId="164" fontId="2" fillId="0" borderId="3" xfId="1" applyNumberFormat="1" applyFont="1" applyBorder="1" applyAlignment="1">
      <alignment horizontal="right" vertical="center" wrapText="1"/>
    </xf>
    <xf numFmtId="164" fontId="2" fillId="0" borderId="6" xfId="1" applyNumberFormat="1" applyFont="1" applyBorder="1" applyAlignment="1">
      <alignment vertical="center" wrapText="1"/>
    </xf>
    <xf numFmtId="164" fontId="3" fillId="0" borderId="4" xfId="1" applyNumberFormat="1" applyFont="1" applyBorder="1" applyAlignment="1">
      <alignment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164" fontId="2" fillId="0" borderId="0" xfId="0" applyNumberFormat="1" applyFont="1" applyAlignment="1">
      <alignment vertical="center" wrapText="1"/>
    </xf>
    <xf numFmtId="164" fontId="2" fillId="0" borderId="1" xfId="0" applyNumberFormat="1"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164" fontId="3" fillId="0" borderId="5" xfId="1" applyNumberFormat="1" applyFont="1" applyBorder="1" applyAlignment="1">
      <alignment vertical="center" wrapText="1"/>
    </xf>
    <xf numFmtId="164" fontId="2" fillId="0" borderId="2" xfId="1" applyNumberFormat="1" applyFont="1" applyBorder="1" applyAlignment="1">
      <alignment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164" fontId="3" fillId="0" borderId="6" xfId="1" applyNumberFormat="1" applyFont="1" applyBorder="1" applyAlignment="1">
      <alignment horizontal="right" vertical="center" wrapText="1"/>
    </xf>
    <xf numFmtId="164" fontId="2" fillId="0" borderId="9" xfId="1" applyNumberFormat="1" applyFont="1" applyBorder="1" applyAlignment="1">
      <alignment horizontal="center" vertical="center" wrapText="1"/>
    </xf>
    <xf numFmtId="9" fontId="3" fillId="0" borderId="0" xfId="3" applyFont="1" applyAlignment="1">
      <alignment vertical="center" wrapText="1"/>
    </xf>
    <xf numFmtId="164" fontId="2" fillId="0" borderId="9" xfId="1" applyNumberFormat="1" applyFont="1" applyBorder="1" applyAlignment="1">
      <alignment vertical="center" wrapText="1"/>
    </xf>
    <xf numFmtId="164" fontId="2" fillId="0" borderId="6" xfId="0" applyNumberFormat="1" applyFont="1" applyBorder="1" applyAlignment="1">
      <alignment vertical="center" wrapText="1"/>
    </xf>
    <xf numFmtId="9" fontId="2" fillId="0" borderId="1" xfId="3" applyFont="1" applyBorder="1" applyAlignment="1">
      <alignment vertical="center" wrapText="1"/>
    </xf>
    <xf numFmtId="0" fontId="8" fillId="0" borderId="0" xfId="0" applyFont="1" applyFill="1" applyAlignment="1">
      <alignment vertical="center"/>
    </xf>
    <xf numFmtId="0" fontId="7" fillId="0" borderId="0" xfId="0" applyFont="1" applyFill="1" applyAlignment="1">
      <alignment horizontal="center" vertical="center"/>
    </xf>
    <xf numFmtId="3" fontId="8" fillId="0" borderId="0" xfId="0" applyNumberFormat="1" applyFont="1" applyFill="1" applyAlignment="1">
      <alignment horizontal="center" vertical="center"/>
    </xf>
    <xf numFmtId="3" fontId="8" fillId="0" borderId="0" xfId="0" applyNumberFormat="1" applyFont="1" applyFill="1" applyAlignment="1">
      <alignment vertical="center"/>
    </xf>
    <xf numFmtId="3" fontId="7" fillId="0" borderId="2" xfId="0" applyNumberFormat="1" applyFont="1" applyFill="1" applyBorder="1" applyAlignment="1">
      <alignment horizontal="center" vertical="center" wrapText="1"/>
    </xf>
    <xf numFmtId="0" fontId="8" fillId="0" borderId="0" xfId="0" applyFont="1" applyFill="1"/>
    <xf numFmtId="0" fontId="7" fillId="0" borderId="0" xfId="0" applyFont="1" applyFill="1"/>
    <xf numFmtId="3" fontId="8" fillId="0" borderId="0" xfId="0" applyNumberFormat="1" applyFont="1" applyFill="1" applyBorder="1" applyAlignment="1">
      <alignment vertical="center"/>
    </xf>
    <xf numFmtId="0" fontId="2" fillId="0" borderId="5" xfId="0" applyNumberFormat="1" applyFont="1" applyBorder="1" applyAlignment="1">
      <alignment horizontal="left" vertical="center" wrapText="1"/>
    </xf>
    <xf numFmtId="0" fontId="2" fillId="0" borderId="5" xfId="0" applyFont="1" applyBorder="1" applyAlignment="1">
      <alignment horizontal="center" vertical="center" wrapText="1"/>
    </xf>
    <xf numFmtId="164" fontId="3" fillId="0" borderId="1" xfId="0" applyNumberFormat="1" applyFont="1" applyBorder="1" applyAlignment="1">
      <alignment horizontal="left" vertical="center" wrapText="1"/>
    </xf>
    <xf numFmtId="0" fontId="8" fillId="0" borderId="0" xfId="0" applyFont="1" applyFill="1" applyAlignment="1">
      <alignment horizontal="left" vertical="center"/>
    </xf>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3" fontId="7" fillId="0" borderId="1" xfId="0" applyNumberFormat="1" applyFont="1" applyFill="1" applyBorder="1" applyAlignment="1">
      <alignment vertical="center" wrapText="1"/>
    </xf>
    <xf numFmtId="3"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3" fontId="8" fillId="0" borderId="1" xfId="0" applyNumberFormat="1" applyFont="1" applyFill="1" applyBorder="1" applyAlignment="1">
      <alignmen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3" fontId="8" fillId="0" borderId="4" xfId="0" applyNumberFormat="1" applyFont="1" applyFill="1" applyBorder="1" applyAlignment="1">
      <alignment horizontal="center" vertical="center" wrapText="1"/>
    </xf>
    <xf numFmtId="3" fontId="8" fillId="0" borderId="4" xfId="0" applyNumberFormat="1" applyFont="1" applyFill="1" applyBorder="1" applyAlignment="1">
      <alignment vertical="center" wrapText="1"/>
    </xf>
    <xf numFmtId="0" fontId="8" fillId="0" borderId="4" xfId="0" applyFont="1" applyFill="1" applyBorder="1" applyAlignment="1">
      <alignment vertical="center" wrapText="1"/>
    </xf>
    <xf numFmtId="3"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left" vertical="center" wrapText="1"/>
    </xf>
    <xf numFmtId="3" fontId="10" fillId="0" borderId="2" xfId="0" quotePrefix="1" applyNumberFormat="1" applyFont="1" applyFill="1" applyBorder="1" applyAlignment="1">
      <alignment horizontal="center" vertical="center" wrapText="1"/>
    </xf>
    <xf numFmtId="3" fontId="10" fillId="0" borderId="2" xfId="0" quotePrefix="1" applyNumberFormat="1" applyFont="1" applyFill="1" applyBorder="1" applyAlignment="1">
      <alignment horizontal="left" vertical="center" wrapText="1"/>
    </xf>
    <xf numFmtId="0" fontId="10" fillId="0" borderId="0" xfId="0" applyFont="1" applyFill="1" applyAlignment="1">
      <alignment vertical="center"/>
    </xf>
    <xf numFmtId="164" fontId="7" fillId="0" borderId="1" xfId="1"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164" fontId="7" fillId="0" borderId="1" xfId="1" applyNumberFormat="1" applyFont="1" applyFill="1" applyBorder="1" applyAlignment="1">
      <alignment vertical="center" wrapText="1"/>
    </xf>
    <xf numFmtId="164" fontId="8" fillId="0" borderId="1" xfId="1" applyNumberFormat="1" applyFont="1" applyFill="1" applyBorder="1" applyAlignment="1">
      <alignment vertical="center" wrapText="1"/>
    </xf>
    <xf numFmtId="3" fontId="7" fillId="0" borderId="0" xfId="0" applyNumberFormat="1" applyFont="1" applyFill="1"/>
    <xf numFmtId="3"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64"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vertical="center" wrapText="1"/>
    </xf>
    <xf numFmtId="3" fontId="10" fillId="0" borderId="1" xfId="0" applyNumberFormat="1" applyFont="1" applyFill="1" applyBorder="1" applyAlignment="1">
      <alignment vertical="center" wrapText="1"/>
    </xf>
    <xf numFmtId="0" fontId="10" fillId="0" borderId="0" xfId="0" applyFont="1" applyFill="1"/>
    <xf numFmtId="3" fontId="13" fillId="0" borderId="1" xfId="0" applyNumberFormat="1" applyFont="1" applyFill="1" applyBorder="1" applyAlignment="1">
      <alignment horizontal="center" vertical="center" wrapText="1"/>
    </xf>
    <xf numFmtId="2" fontId="14" fillId="2" borderId="1" xfId="2" applyNumberFormat="1" applyFont="1" applyFill="1" applyBorder="1" applyAlignment="1">
      <alignment vertical="center" wrapText="1"/>
    </xf>
    <xf numFmtId="0" fontId="14" fillId="2" borderId="1" xfId="0" applyFont="1" applyFill="1" applyBorder="1" applyAlignment="1">
      <alignment vertical="center" wrapText="1"/>
    </xf>
    <xf numFmtId="43" fontId="14" fillId="2" borderId="1" xfId="1" applyFont="1" applyFill="1" applyBorder="1" applyAlignment="1">
      <alignment vertical="center" wrapText="1"/>
    </xf>
    <xf numFmtId="43" fontId="15" fillId="2" borderId="1" xfId="1" applyFont="1" applyFill="1" applyBorder="1" applyAlignment="1">
      <alignment vertical="center" wrapText="1"/>
    </xf>
    <xf numFmtId="164" fontId="15" fillId="2" borderId="1" xfId="1" applyNumberFormat="1" applyFont="1" applyFill="1" applyBorder="1" applyAlignment="1">
      <alignment vertical="center" wrapText="1"/>
    </xf>
    <xf numFmtId="0" fontId="15" fillId="2" borderId="0" xfId="0" applyFont="1" applyFill="1" applyBorder="1" applyAlignment="1">
      <alignment vertical="center" wrapText="1"/>
    </xf>
    <xf numFmtId="0" fontId="4" fillId="2" borderId="0" xfId="0" applyFont="1" applyFill="1" applyBorder="1" applyAlignment="1">
      <alignment vertical="center" wrapText="1"/>
    </xf>
    <xf numFmtId="0" fontId="16" fillId="2"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164" fontId="4" fillId="2" borderId="16"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17" fillId="2" borderId="2" xfId="0" quotePrefix="1" applyFont="1" applyFill="1" applyBorder="1" applyAlignment="1">
      <alignment horizontal="center" vertical="center" wrapText="1"/>
    </xf>
    <xf numFmtId="0" fontId="12" fillId="2" borderId="0" xfId="0" applyFont="1" applyFill="1" applyBorder="1" applyAlignment="1">
      <alignment horizontal="center" vertical="center" wrapText="1"/>
    </xf>
    <xf numFmtId="43" fontId="0" fillId="0" borderId="0" xfId="0" applyNumberFormat="1"/>
    <xf numFmtId="2" fontId="14" fillId="2" borderId="4" xfId="2" applyNumberFormat="1" applyFont="1" applyFill="1" applyBorder="1" applyAlignment="1">
      <alignment vertical="center" wrapText="1"/>
    </xf>
    <xf numFmtId="0" fontId="14" fillId="2" borderId="4" xfId="0" applyFont="1" applyFill="1" applyBorder="1" applyAlignment="1">
      <alignment vertical="center" wrapText="1"/>
    </xf>
    <xf numFmtId="43" fontId="14" fillId="2" borderId="4" xfId="1" applyFont="1" applyFill="1" applyBorder="1" applyAlignment="1">
      <alignment vertical="center" wrapText="1"/>
    </xf>
    <xf numFmtId="43" fontId="15" fillId="2" borderId="4" xfId="1" applyFont="1" applyFill="1" applyBorder="1" applyAlignment="1">
      <alignment vertical="center" wrapText="1"/>
    </xf>
    <xf numFmtId="164" fontId="15" fillId="2" borderId="4" xfId="1" applyNumberFormat="1" applyFont="1" applyFill="1" applyBorder="1" applyAlignment="1">
      <alignment vertical="center" wrapText="1"/>
    </xf>
    <xf numFmtId="3" fontId="10" fillId="0" borderId="0" xfId="0" applyNumberFormat="1" applyFont="1" applyFill="1"/>
    <xf numFmtId="0" fontId="13" fillId="0" borderId="0" xfId="0" applyFont="1" applyFill="1"/>
    <xf numFmtId="0" fontId="8" fillId="0" borderId="0" xfId="0" applyFont="1" applyAlignment="1">
      <alignment vertical="center"/>
    </xf>
    <xf numFmtId="0" fontId="8" fillId="0" borderId="0" xfId="0" applyFont="1" applyAlignment="1">
      <alignment horizontal="center" vertical="center"/>
    </xf>
    <xf numFmtId="3" fontId="10" fillId="0" borderId="0" xfId="0" applyNumberFormat="1" applyFont="1" applyAlignment="1">
      <alignment vertical="center"/>
    </xf>
    <xf numFmtId="3" fontId="7" fillId="0" borderId="2" xfId="0" applyNumberFormat="1" applyFont="1" applyBorder="1" applyAlignment="1">
      <alignment horizontal="center" vertical="center" wrapText="1"/>
    </xf>
    <xf numFmtId="0" fontId="7" fillId="0" borderId="0" xfId="0" applyFont="1" applyAlignment="1">
      <alignment vertical="center"/>
    </xf>
    <xf numFmtId="3" fontId="8" fillId="0" borderId="0" xfId="0" applyNumberFormat="1" applyFont="1" applyAlignment="1">
      <alignment vertical="center"/>
    </xf>
    <xf numFmtId="0" fontId="8" fillId="0" borderId="3" xfId="0" applyFont="1" applyBorder="1" applyAlignment="1">
      <alignment horizontal="center" vertical="center"/>
    </xf>
    <xf numFmtId="3" fontId="8" fillId="0" borderId="3" xfId="0" applyNumberFormat="1" applyFont="1" applyBorder="1" applyAlignment="1">
      <alignment horizontal="right" vertical="center"/>
    </xf>
    <xf numFmtId="3" fontId="8"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0" fontId="8" fillId="0" borderId="1" xfId="0" applyFont="1" applyBorder="1" applyAlignment="1">
      <alignment horizontal="center" vertical="center"/>
    </xf>
    <xf numFmtId="3" fontId="8" fillId="0" borderId="1" xfId="0" applyNumberFormat="1" applyFont="1" applyBorder="1" applyAlignment="1">
      <alignment horizontal="right" vertical="center"/>
    </xf>
    <xf numFmtId="3" fontId="8" fillId="0" borderId="1" xfId="0" applyNumberFormat="1" applyFont="1" applyFill="1" applyBorder="1" applyAlignment="1">
      <alignment vertical="center"/>
    </xf>
    <xf numFmtId="3" fontId="8" fillId="0" borderId="1" xfId="0" applyNumberFormat="1" applyFont="1" applyFill="1" applyBorder="1" applyAlignment="1">
      <alignment horizontal="right" vertical="center"/>
    </xf>
    <xf numFmtId="0" fontId="8" fillId="0" borderId="1" xfId="0" applyFont="1" applyBorder="1" applyAlignment="1">
      <alignment vertical="center"/>
    </xf>
    <xf numFmtId="0" fontId="7" fillId="0" borderId="4" xfId="0" applyFont="1" applyBorder="1" applyAlignment="1">
      <alignment horizontal="center" vertical="center"/>
    </xf>
    <xf numFmtId="0" fontId="8" fillId="0" borderId="4" xfId="0" applyFont="1" applyBorder="1" applyAlignment="1">
      <alignment vertical="center"/>
    </xf>
    <xf numFmtId="4" fontId="8" fillId="0" borderId="4"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3" fontId="8" fillId="0" borderId="4" xfId="0" applyNumberFormat="1" applyFont="1" applyFill="1" applyBorder="1" applyAlignment="1">
      <alignment vertical="center"/>
    </xf>
    <xf numFmtId="164" fontId="2" fillId="0" borderId="9" xfId="1"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3" fontId="8" fillId="0" borderId="0" xfId="0" applyNumberFormat="1" applyFont="1" applyAlignment="1">
      <alignment horizontal="center" vertical="center"/>
    </xf>
    <xf numFmtId="3" fontId="10" fillId="0" borderId="2"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164" fontId="7" fillId="0" borderId="6" xfId="1" applyNumberFormat="1" applyFont="1" applyFill="1" applyBorder="1" applyAlignment="1">
      <alignment horizontal="center" vertical="center" wrapText="1"/>
    </xf>
    <xf numFmtId="164" fontId="7" fillId="0" borderId="6" xfId="1" applyNumberFormat="1" applyFont="1" applyFill="1" applyBorder="1" applyAlignment="1">
      <alignment vertical="center" wrapText="1"/>
    </xf>
    <xf numFmtId="3" fontId="7" fillId="0" borderId="6" xfId="0" applyNumberFormat="1" applyFont="1" applyFill="1" applyBorder="1" applyAlignment="1">
      <alignment vertical="center" wrapText="1"/>
    </xf>
    <xf numFmtId="3" fontId="7" fillId="0" borderId="2" xfId="0" quotePrefix="1" applyNumberFormat="1" applyFont="1" applyFill="1" applyBorder="1" applyAlignment="1">
      <alignment horizontal="center" vertical="center" wrapText="1"/>
    </xf>
    <xf numFmtId="164" fontId="7" fillId="0" borderId="2" xfId="1" quotePrefix="1" applyNumberFormat="1" applyFont="1" applyFill="1" applyBorder="1" applyAlignment="1">
      <alignment horizontal="center" vertical="center" wrapText="1"/>
    </xf>
    <xf numFmtId="0" fontId="7" fillId="0" borderId="0" xfId="0" applyFont="1" applyFill="1" applyAlignment="1">
      <alignment horizontal="center"/>
    </xf>
    <xf numFmtId="0" fontId="20" fillId="0" borderId="2" xfId="0" applyFont="1" applyFill="1" applyBorder="1" applyAlignment="1">
      <alignment horizontal="center" vertical="center" wrapText="1"/>
    </xf>
    <xf numFmtId="0" fontId="8" fillId="0" borderId="0" xfId="0" applyFont="1" applyFill="1" applyAlignment="1">
      <alignment horizontal="center"/>
    </xf>
    <xf numFmtId="0" fontId="22" fillId="0" borderId="3" xfId="0" applyFont="1" applyFill="1" applyBorder="1" applyAlignment="1">
      <alignment horizontal="center" vertical="center" wrapText="1"/>
    </xf>
    <xf numFmtId="0" fontId="3" fillId="0" borderId="0" xfId="0" applyFont="1" applyFill="1"/>
    <xf numFmtId="0" fontId="23" fillId="0" borderId="1" xfId="0" applyFont="1" applyFill="1" applyBorder="1" applyAlignment="1">
      <alignment horizontal="center" vertical="center" wrapText="1"/>
    </xf>
    <xf numFmtId="0" fontId="3" fillId="0" borderId="1" xfId="0" applyFont="1" applyFill="1" applyBorder="1" applyAlignment="1">
      <alignment vertical="center" wrapText="1"/>
    </xf>
    <xf numFmtId="3" fontId="3" fillId="0" borderId="1" xfId="0"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3" fillId="0" borderId="4" xfId="0" applyFont="1" applyFill="1" applyBorder="1" applyAlignment="1">
      <alignment vertical="center" wrapText="1"/>
    </xf>
    <xf numFmtId="3" fontId="3" fillId="0" borderId="4"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0" fontId="7" fillId="0" borderId="0" xfId="0" applyFont="1" applyAlignment="1">
      <alignment vertical="center" wrapText="1"/>
    </xf>
    <xf numFmtId="3" fontId="10" fillId="0" borderId="16" xfId="0" applyNumberFormat="1" applyFont="1" applyBorder="1" applyAlignment="1">
      <alignment horizontal="center" vertical="center"/>
    </xf>
    <xf numFmtId="0" fontId="10" fillId="0" borderId="0" xfId="0" applyFont="1" applyAlignment="1">
      <alignment vertical="center"/>
    </xf>
    <xf numFmtId="9" fontId="8" fillId="0" borderId="3" xfId="3" applyFont="1" applyBorder="1" applyAlignment="1">
      <alignment horizontal="right" vertical="center"/>
    </xf>
    <xf numFmtId="9" fontId="8" fillId="0" borderId="1" xfId="3" applyFont="1" applyBorder="1" applyAlignment="1">
      <alignment horizontal="right" vertical="center"/>
    </xf>
    <xf numFmtId="0" fontId="8" fillId="0" borderId="0" xfId="0" applyFont="1" applyFill="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64" fontId="2" fillId="0" borderId="2" xfId="1" applyNumberFormat="1" applyFont="1" applyBorder="1" applyAlignment="1">
      <alignment horizontal="center" vertical="center" wrapText="1"/>
    </xf>
    <xf numFmtId="0" fontId="28" fillId="0" borderId="0" xfId="0" applyFont="1"/>
    <xf numFmtId="0" fontId="29" fillId="0" borderId="0" xfId="0" applyFont="1"/>
    <xf numFmtId="0" fontId="27" fillId="0" borderId="0" xfId="0" applyFont="1"/>
    <xf numFmtId="0" fontId="29" fillId="0" borderId="14" xfId="0" applyFont="1" applyBorder="1" applyAlignment="1">
      <alignment horizontal="right"/>
    </xf>
    <xf numFmtId="0" fontId="29" fillId="0" borderId="0" xfId="0" applyFont="1" applyBorder="1" applyAlignment="1"/>
    <xf numFmtId="0" fontId="28" fillId="0" borderId="20" xfId="0" applyFont="1" applyBorder="1"/>
    <xf numFmtId="0" fontId="28" fillId="0" borderId="0" xfId="0" applyFont="1" applyBorder="1"/>
    <xf numFmtId="0" fontId="28" fillId="0" borderId="20" xfId="0" applyFont="1" applyFill="1" applyBorder="1"/>
    <xf numFmtId="0" fontId="28" fillId="0" borderId="0" xfId="0" applyFont="1" applyFill="1" applyBorder="1"/>
    <xf numFmtId="0" fontId="28" fillId="0" borderId="0" xfId="0" applyFont="1" applyFill="1"/>
    <xf numFmtId="0" fontId="30"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28" fillId="0" borderId="1" xfId="0" applyFont="1" applyBorder="1" applyAlignment="1">
      <alignment vertical="center" wrapText="1"/>
    </xf>
    <xf numFmtId="3" fontId="28" fillId="0" borderId="1" xfId="0" applyNumberFormat="1" applyFont="1" applyBorder="1" applyAlignment="1">
      <alignment horizontal="center" vertical="center" wrapText="1"/>
    </xf>
    <xf numFmtId="3" fontId="28" fillId="0" borderId="0" xfId="0" applyNumberFormat="1" applyFont="1" applyBorder="1"/>
    <xf numFmtId="3" fontId="28" fillId="0" borderId="0" xfId="0" applyNumberFormat="1" applyFont="1"/>
    <xf numFmtId="0" fontId="30" fillId="0" borderId="1" xfId="0" applyFont="1" applyFill="1" applyBorder="1" applyAlignment="1">
      <alignment horizontal="center" vertical="center" wrapText="1"/>
    </xf>
    <xf numFmtId="3" fontId="28" fillId="0" borderId="0" xfId="0" applyNumberFormat="1" applyFont="1" applyFill="1" applyBorder="1"/>
    <xf numFmtId="3" fontId="28" fillId="0" borderId="0" xfId="0" applyNumberFormat="1" applyFont="1" applyFill="1"/>
    <xf numFmtId="0" fontId="28" fillId="0" borderId="1" xfId="0" applyFont="1" applyFill="1" applyBorder="1" applyAlignment="1">
      <alignment vertical="center" wrapText="1"/>
    </xf>
    <xf numFmtId="3" fontId="28" fillId="0" borderId="1" xfId="0" applyNumberFormat="1" applyFont="1" applyFill="1" applyBorder="1" applyAlignment="1">
      <alignment horizontal="center" vertical="center" wrapText="1"/>
    </xf>
    <xf numFmtId="0" fontId="28" fillId="0" borderId="4" xfId="0" applyFont="1" applyFill="1" applyBorder="1" applyAlignment="1">
      <alignment vertical="center" wrapText="1"/>
    </xf>
    <xf numFmtId="3" fontId="28" fillId="0" borderId="4" xfId="0" applyNumberFormat="1" applyFont="1" applyFill="1" applyBorder="1" applyAlignment="1">
      <alignment horizontal="center" vertical="center" wrapText="1"/>
    </xf>
    <xf numFmtId="0" fontId="30"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vertical="center" wrapText="1"/>
    </xf>
    <xf numFmtId="9" fontId="32" fillId="0" borderId="8" xfId="0" applyNumberFormat="1" applyFont="1" applyFill="1" applyBorder="1" applyAlignment="1">
      <alignment horizontal="center" vertical="center" wrapText="1"/>
    </xf>
    <xf numFmtId="0" fontId="28" fillId="0" borderId="0" xfId="0" applyFont="1" applyBorder="1" applyAlignment="1">
      <alignment wrapText="1"/>
    </xf>
    <xf numFmtId="0" fontId="2" fillId="0" borderId="1" xfId="0" applyNumberFormat="1" applyFont="1" applyBorder="1" applyAlignment="1">
      <alignment horizontal="left" vertical="top" wrapText="1"/>
    </xf>
    <xf numFmtId="0" fontId="7"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14" xfId="0" applyFont="1" applyFill="1" applyBorder="1" applyAlignment="1">
      <alignment horizontal="right"/>
    </xf>
    <xf numFmtId="0" fontId="20" fillId="0" borderId="2"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0" xfId="0" applyFont="1" applyFill="1" applyAlignment="1">
      <alignment horizontal="center"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center" vertical="center" wrapText="1"/>
    </xf>
    <xf numFmtId="3" fontId="10" fillId="0" borderId="14" xfId="0" applyNumberFormat="1" applyFont="1" applyBorder="1" applyAlignment="1">
      <alignment horizontal="right"/>
    </xf>
    <xf numFmtId="3" fontId="7" fillId="0" borderId="15" xfId="0" applyNumberFormat="1" applyFont="1" applyBorder="1" applyAlignment="1">
      <alignment horizontal="center" vertical="center"/>
    </xf>
    <xf numFmtId="3" fontId="7" fillId="0" borderId="18" xfId="0" applyNumberFormat="1" applyFont="1" applyBorder="1" applyAlignment="1">
      <alignment horizontal="center" vertical="center"/>
    </xf>
    <xf numFmtId="3" fontId="7" fillId="0" borderId="16" xfId="0" applyNumberFormat="1" applyFont="1" applyBorder="1" applyAlignment="1">
      <alignment horizontal="center" vertical="center"/>
    </xf>
    <xf numFmtId="3" fontId="7" fillId="0" borderId="7"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7" fillId="0" borderId="11"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3" fontId="7" fillId="0" borderId="19" xfId="0" applyNumberFormat="1" applyFont="1" applyBorder="1" applyAlignment="1">
      <alignment horizontal="center" vertical="center" wrapText="1"/>
    </xf>
    <xf numFmtId="3" fontId="7" fillId="0" borderId="17" xfId="0" applyNumberFormat="1" applyFont="1" applyBorder="1" applyAlignment="1">
      <alignment horizontal="center" vertical="center"/>
    </xf>
    <xf numFmtId="3" fontId="7" fillId="0" borderId="15" xfId="0" applyNumberFormat="1" applyFont="1" applyBorder="1" applyAlignment="1">
      <alignment horizontal="center" vertical="center" wrapText="1"/>
    </xf>
    <xf numFmtId="3" fontId="7" fillId="0" borderId="18" xfId="0" applyNumberFormat="1" applyFont="1" applyBorder="1" applyAlignment="1">
      <alignment horizontal="center" vertical="center" wrapText="1"/>
    </xf>
    <xf numFmtId="3" fontId="7" fillId="0" borderId="16" xfId="0" applyNumberFormat="1" applyFont="1" applyBorder="1" applyAlignment="1">
      <alignment horizontal="center" vertical="center" wrapText="1"/>
    </xf>
    <xf numFmtId="3" fontId="13" fillId="0" borderId="7" xfId="0" applyNumberFormat="1" applyFont="1" applyBorder="1" applyAlignment="1">
      <alignment horizontal="center" vertical="center" wrapText="1"/>
    </xf>
    <xf numFmtId="3" fontId="13" fillId="0" borderId="8" xfId="0" applyNumberFormat="1" applyFont="1" applyBorder="1" applyAlignment="1">
      <alignment horizontal="center" vertical="center" wrapText="1"/>
    </xf>
    <xf numFmtId="3" fontId="13" fillId="0" borderId="9" xfId="0" applyNumberFormat="1" applyFont="1" applyBorder="1" applyAlignment="1">
      <alignment horizontal="center" vertical="center" wrapText="1"/>
    </xf>
    <xf numFmtId="3" fontId="7" fillId="0" borderId="10" xfId="0" applyNumberFormat="1" applyFont="1" applyBorder="1" applyAlignment="1">
      <alignment horizontal="center" vertical="center"/>
    </xf>
    <xf numFmtId="3" fontId="7" fillId="0" borderId="13" xfId="0" applyNumberFormat="1" applyFont="1" applyBorder="1" applyAlignment="1">
      <alignment horizontal="center" vertical="center"/>
    </xf>
    <xf numFmtId="3" fontId="13" fillId="0" borderId="15" xfId="0" applyNumberFormat="1" applyFont="1" applyBorder="1" applyAlignment="1">
      <alignment horizontal="center" vertical="center" wrapText="1"/>
    </xf>
    <xf numFmtId="3" fontId="13" fillId="0" borderId="16" xfId="0"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0" borderId="7"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7" fillId="0" borderId="0" xfId="0" applyFont="1" applyFill="1" applyAlignment="1">
      <alignment horizontal="center" vertical="center"/>
    </xf>
    <xf numFmtId="0" fontId="6" fillId="0" borderId="0" xfId="0" applyFont="1" applyFill="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horizontal="center" vertical="center" wrapText="1"/>
    </xf>
    <xf numFmtId="3" fontId="10" fillId="0" borderId="14" xfId="0" applyNumberFormat="1" applyFont="1" applyFill="1" applyBorder="1" applyAlignment="1">
      <alignment horizontal="right"/>
    </xf>
    <xf numFmtId="3"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left" vertical="center" wrapText="1"/>
    </xf>
    <xf numFmtId="3" fontId="7" fillId="0" borderId="15"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0" fontId="18" fillId="0" borderId="14" xfId="0" applyFont="1" applyBorder="1" applyAlignment="1">
      <alignment horizontal="center"/>
    </xf>
    <xf numFmtId="0" fontId="19" fillId="0" borderId="0" xfId="0" applyFont="1" applyAlignment="1">
      <alignment horizontal="center" vertical="center" wrapText="1"/>
    </xf>
    <xf numFmtId="0" fontId="15"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164" fontId="15" fillId="2" borderId="2" xfId="1" applyNumberFormat="1" applyFont="1" applyFill="1" applyBorder="1" applyAlignment="1">
      <alignment horizontal="center" vertical="center" wrapText="1"/>
    </xf>
    <xf numFmtId="0" fontId="25" fillId="0" borderId="0" xfId="0" applyFont="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6" xfId="0" applyFont="1" applyBorder="1" applyAlignment="1">
      <alignment horizontal="center" vertical="center" wrapText="1"/>
    </xf>
    <xf numFmtId="0" fontId="28" fillId="0" borderId="0" xfId="0" applyFont="1" applyBorder="1" applyAlignment="1">
      <alignment horizontal="left" vertical="center" wrapText="1"/>
    </xf>
    <xf numFmtId="0" fontId="30" fillId="0" borderId="3" xfId="0" applyFont="1" applyBorder="1" applyAlignment="1">
      <alignment horizontal="left" vertical="center" wrapText="1"/>
    </xf>
    <xf numFmtId="0" fontId="27" fillId="0" borderId="1" xfId="0" applyFont="1" applyFill="1" applyBorder="1" applyAlignment="1">
      <alignment vertical="center" wrapText="1"/>
    </xf>
    <xf numFmtId="0" fontId="30" fillId="0" borderId="2" xfId="0" applyFont="1" applyFill="1" applyBorder="1" applyAlignment="1">
      <alignment vertical="center" wrapText="1"/>
    </xf>
    <xf numFmtId="0" fontId="28" fillId="0" borderId="11" xfId="0" applyFont="1" applyBorder="1" applyAlignment="1">
      <alignment horizontal="left" wrapText="1"/>
    </xf>
    <xf numFmtId="0" fontId="28" fillId="0" borderId="0" xfId="0" applyFont="1" applyAlignment="1">
      <alignment wrapText="1"/>
    </xf>
    <xf numFmtId="0" fontId="28" fillId="0" borderId="0" xfId="0" applyFont="1" applyAlignment="1">
      <alignment horizontal="left" wrapText="1"/>
    </xf>
  </cellXfs>
  <cellStyles count="4">
    <cellStyle name="Comma" xfId="1" builtinId="3"/>
    <cellStyle name="Normal" xfId="0" builtinId="0"/>
    <cellStyle name="Normal 2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N10" sqref="N10"/>
    </sheetView>
  </sheetViews>
  <sheetFormatPr defaultRowHeight="15.75" x14ac:dyDescent="0.25"/>
  <cols>
    <col min="1" max="1" width="5.28515625" style="138" customWidth="1"/>
    <col min="2" max="2" width="11.140625" style="48" customWidth="1"/>
    <col min="3" max="3" width="14" style="48" customWidth="1"/>
    <col min="4" max="4" width="17" style="48" customWidth="1"/>
    <col min="5" max="5" width="17.28515625" style="48" customWidth="1"/>
    <col min="6" max="6" width="15.5703125" style="49" customWidth="1"/>
    <col min="7" max="10" width="7.5703125" style="48" bestFit="1" customWidth="1"/>
    <col min="11" max="16384" width="9.140625" style="48"/>
  </cols>
  <sheetData>
    <row r="1" spans="1:10" x14ac:dyDescent="0.25">
      <c r="A1" s="192" t="s">
        <v>236</v>
      </c>
      <c r="B1" s="192"/>
      <c r="C1" s="192"/>
      <c r="D1" s="192"/>
      <c r="E1" s="192"/>
      <c r="F1" s="192"/>
      <c r="G1" s="192"/>
      <c r="H1" s="192"/>
      <c r="I1" s="192"/>
      <c r="J1" s="192"/>
    </row>
    <row r="2" spans="1:10" x14ac:dyDescent="0.25">
      <c r="A2" s="192" t="s">
        <v>127</v>
      </c>
      <c r="B2" s="192"/>
      <c r="C2" s="192"/>
      <c r="D2" s="192"/>
      <c r="E2" s="192"/>
      <c r="F2" s="192"/>
      <c r="G2" s="192"/>
      <c r="H2" s="192"/>
      <c r="I2" s="192"/>
      <c r="J2" s="192"/>
    </row>
    <row r="3" spans="1:10" x14ac:dyDescent="0.25">
      <c r="A3" s="213" t="s">
        <v>207</v>
      </c>
      <c r="B3" s="192"/>
      <c r="C3" s="192"/>
      <c r="D3" s="192"/>
      <c r="E3" s="192"/>
      <c r="F3" s="192"/>
      <c r="G3" s="192"/>
      <c r="H3" s="192"/>
      <c r="I3" s="192"/>
      <c r="J3" s="192"/>
    </row>
    <row r="4" spans="1:10" s="81" customFormat="1" x14ac:dyDescent="0.25">
      <c r="A4" s="193"/>
      <c r="B4" s="193"/>
      <c r="C4" s="193"/>
      <c r="D4" s="193"/>
      <c r="E4" s="193"/>
      <c r="F4" s="193"/>
      <c r="G4" s="193"/>
      <c r="H4" s="193"/>
      <c r="I4" s="193"/>
      <c r="J4" s="193"/>
    </row>
    <row r="5" spans="1:10" x14ac:dyDescent="0.25">
      <c r="A5" s="136"/>
      <c r="B5" s="194" t="s">
        <v>128</v>
      </c>
      <c r="C5" s="194"/>
      <c r="D5" s="194"/>
      <c r="E5" s="194"/>
      <c r="F5" s="194"/>
      <c r="G5" s="194"/>
      <c r="H5" s="194"/>
      <c r="I5" s="194"/>
      <c r="J5" s="194"/>
    </row>
    <row r="6" spans="1:10" x14ac:dyDescent="0.25">
      <c r="A6" s="195" t="s">
        <v>112</v>
      </c>
      <c r="B6" s="195" t="s">
        <v>129</v>
      </c>
      <c r="C6" s="195" t="s">
        <v>219</v>
      </c>
      <c r="D6" s="196" t="s">
        <v>220</v>
      </c>
      <c r="E6" s="199" t="s">
        <v>130</v>
      </c>
      <c r="F6" s="200"/>
      <c r="G6" s="200"/>
      <c r="H6" s="200"/>
      <c r="I6" s="200"/>
      <c r="J6" s="201"/>
    </row>
    <row r="7" spans="1:10" x14ac:dyDescent="0.25">
      <c r="A7" s="195"/>
      <c r="B7" s="195"/>
      <c r="C7" s="195"/>
      <c r="D7" s="197"/>
      <c r="E7" s="202"/>
      <c r="F7" s="203"/>
      <c r="G7" s="203"/>
      <c r="H7" s="203"/>
      <c r="I7" s="203"/>
      <c r="J7" s="204"/>
    </row>
    <row r="8" spans="1:10" x14ac:dyDescent="0.25">
      <c r="A8" s="195"/>
      <c r="B8" s="195"/>
      <c r="C8" s="195"/>
      <c r="D8" s="197"/>
      <c r="E8" s="205" t="s">
        <v>222</v>
      </c>
      <c r="F8" s="208" t="s">
        <v>244</v>
      </c>
      <c r="G8" s="195" t="s">
        <v>131</v>
      </c>
      <c r="H8" s="195"/>
      <c r="I8" s="195"/>
      <c r="J8" s="195"/>
    </row>
    <row r="9" spans="1:10" x14ac:dyDescent="0.25">
      <c r="A9" s="195"/>
      <c r="B9" s="195"/>
      <c r="C9" s="195"/>
      <c r="D9" s="197"/>
      <c r="E9" s="206"/>
      <c r="F9" s="209"/>
      <c r="G9" s="211" t="s">
        <v>132</v>
      </c>
      <c r="H9" s="212"/>
      <c r="I9" s="211" t="s">
        <v>133</v>
      </c>
      <c r="J9" s="212"/>
    </row>
    <row r="10" spans="1:10" ht="75.75" customHeight="1" x14ac:dyDescent="0.25">
      <c r="A10" s="195"/>
      <c r="B10" s="195"/>
      <c r="C10" s="195"/>
      <c r="D10" s="198"/>
      <c r="E10" s="207"/>
      <c r="F10" s="210"/>
      <c r="G10" s="137" t="s">
        <v>134</v>
      </c>
      <c r="H10" s="137" t="s">
        <v>135</v>
      </c>
      <c r="I10" s="137" t="s">
        <v>134</v>
      </c>
      <c r="J10" s="137" t="s">
        <v>135</v>
      </c>
    </row>
    <row r="11" spans="1:10" s="140" customFormat="1" ht="32.25" customHeight="1" x14ac:dyDescent="0.25">
      <c r="A11" s="139">
        <v>1</v>
      </c>
      <c r="B11" s="214" t="s">
        <v>136</v>
      </c>
      <c r="C11" s="215"/>
      <c r="D11" s="215"/>
      <c r="E11" s="215"/>
      <c r="F11" s="215"/>
      <c r="G11" s="215"/>
      <c r="H11" s="215"/>
      <c r="I11" s="215"/>
      <c r="J11" s="216"/>
    </row>
    <row r="12" spans="1:10" s="140" customFormat="1" ht="23.25" customHeight="1" x14ac:dyDescent="0.25">
      <c r="A12" s="141" t="s">
        <v>157</v>
      </c>
      <c r="B12" s="142" t="s">
        <v>118</v>
      </c>
      <c r="C12" s="143">
        <v>400</v>
      </c>
      <c r="D12" s="144">
        <v>530</v>
      </c>
      <c r="E12" s="144">
        <v>670</v>
      </c>
      <c r="F12" s="144">
        <v>670</v>
      </c>
      <c r="G12" s="143">
        <f>F12-D12</f>
        <v>140</v>
      </c>
      <c r="H12" s="143">
        <f>F12/D12*100</f>
        <v>126.41509433962264</v>
      </c>
      <c r="I12" s="143">
        <f>F12-E12</f>
        <v>0</v>
      </c>
      <c r="J12" s="143">
        <f>F12/E12*100</f>
        <v>100</v>
      </c>
    </row>
    <row r="13" spans="1:10" s="140" customFormat="1" ht="23.25" customHeight="1" x14ac:dyDescent="0.25">
      <c r="A13" s="141" t="s">
        <v>158</v>
      </c>
      <c r="B13" s="142" t="s">
        <v>121</v>
      </c>
      <c r="C13" s="143"/>
      <c r="D13" s="144">
        <v>580</v>
      </c>
      <c r="E13" s="144">
        <v>770</v>
      </c>
      <c r="F13" s="144">
        <v>770</v>
      </c>
      <c r="G13" s="143">
        <f>F13-D13</f>
        <v>190</v>
      </c>
      <c r="H13" s="143">
        <f>F13/D13*100</f>
        <v>132.75862068965517</v>
      </c>
      <c r="I13" s="143">
        <f>F13-E13</f>
        <v>0</v>
      </c>
      <c r="J13" s="143">
        <f>F13/E13*100</f>
        <v>100</v>
      </c>
    </row>
    <row r="14" spans="1:10" s="140" customFormat="1" ht="28.5" customHeight="1" x14ac:dyDescent="0.25">
      <c r="A14" s="145">
        <v>2</v>
      </c>
      <c r="B14" s="217" t="s">
        <v>137</v>
      </c>
      <c r="C14" s="218"/>
      <c r="D14" s="218"/>
      <c r="E14" s="218"/>
      <c r="F14" s="218"/>
      <c r="G14" s="218"/>
      <c r="H14" s="218"/>
      <c r="I14" s="218"/>
      <c r="J14" s="219"/>
    </row>
    <row r="15" spans="1:10" s="140" customFormat="1" ht="23.25" customHeight="1" x14ac:dyDescent="0.25">
      <c r="A15" s="141" t="s">
        <v>157</v>
      </c>
      <c r="B15" s="142" t="s">
        <v>118</v>
      </c>
      <c r="C15" s="143">
        <v>360</v>
      </c>
      <c r="D15" s="144">
        <v>470</v>
      </c>
      <c r="E15" s="144">
        <v>570</v>
      </c>
      <c r="F15" s="144">
        <v>570</v>
      </c>
      <c r="G15" s="143">
        <f>F15-D15</f>
        <v>100</v>
      </c>
      <c r="H15" s="143">
        <f>F15/D15*100</f>
        <v>121.27659574468086</v>
      </c>
      <c r="I15" s="143">
        <f>F15-E15</f>
        <v>0</v>
      </c>
      <c r="J15" s="143">
        <f>F15/E15*100</f>
        <v>100</v>
      </c>
    </row>
    <row r="16" spans="1:10" s="140" customFormat="1" ht="23.25" customHeight="1" x14ac:dyDescent="0.25">
      <c r="A16" s="146" t="s">
        <v>158</v>
      </c>
      <c r="B16" s="147" t="s">
        <v>121</v>
      </c>
      <c r="C16" s="148"/>
      <c r="D16" s="149">
        <v>550</v>
      </c>
      <c r="E16" s="149">
        <v>650</v>
      </c>
      <c r="F16" s="149">
        <v>650</v>
      </c>
      <c r="G16" s="148">
        <f>F16-D16</f>
        <v>100</v>
      </c>
      <c r="H16" s="148">
        <f>F16/D16*100</f>
        <v>118.18181818181819</v>
      </c>
      <c r="I16" s="148">
        <f>F16-E16</f>
        <v>0</v>
      </c>
      <c r="J16" s="148">
        <f>F16/E16*100</f>
        <v>100</v>
      </c>
    </row>
    <row r="18" spans="1:10" ht="33.75" customHeight="1" x14ac:dyDescent="0.25">
      <c r="A18" s="220" t="s">
        <v>242</v>
      </c>
      <c r="B18" s="220"/>
      <c r="C18" s="220"/>
      <c r="D18" s="220"/>
      <c r="E18" s="220"/>
      <c r="F18" s="220"/>
      <c r="G18" s="220"/>
      <c r="H18" s="220"/>
      <c r="I18" s="220"/>
      <c r="J18" s="220"/>
    </row>
  </sheetData>
  <mergeCells count="18">
    <mergeCell ref="B11:J11"/>
    <mergeCell ref="B14:J14"/>
    <mergeCell ref="A18:J18"/>
    <mergeCell ref="A1:J1"/>
    <mergeCell ref="A2:J2"/>
    <mergeCell ref="A4:J4"/>
    <mergeCell ref="B5:J5"/>
    <mergeCell ref="A6:A10"/>
    <mergeCell ref="B6:B10"/>
    <mergeCell ref="C6:C10"/>
    <mergeCell ref="D6:D10"/>
    <mergeCell ref="E6:J7"/>
    <mergeCell ref="E8:E10"/>
    <mergeCell ref="F8:F10"/>
    <mergeCell ref="G8:J8"/>
    <mergeCell ref="G9:H9"/>
    <mergeCell ref="I9:J9"/>
    <mergeCell ref="A3:J3"/>
  </mergeCells>
  <pageMargins left="0.7" right="0.7" top="0.75" bottom="0.75" header="0.3" footer="0.3"/>
  <pageSetup scale="8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Q17" sqref="Q17"/>
    </sheetView>
  </sheetViews>
  <sheetFormatPr defaultRowHeight="15.75" x14ac:dyDescent="0.25"/>
  <cols>
    <col min="1" max="1" width="9.140625" style="106"/>
    <col min="2" max="2" width="19.85546875" style="105" customWidth="1"/>
    <col min="3" max="3" width="11.140625" style="106" bestFit="1" customWidth="1"/>
    <col min="4" max="4" width="12.7109375" style="106" bestFit="1" customWidth="1"/>
    <col min="5" max="5" width="10.140625" style="110" bestFit="1" customWidth="1"/>
    <col min="6" max="6" width="8.42578125" style="110" bestFit="1" customWidth="1"/>
    <col min="7" max="7" width="10.140625" style="110" bestFit="1" customWidth="1"/>
    <col min="8" max="8" width="12" style="110" bestFit="1" customWidth="1"/>
    <col min="9" max="9" width="12.42578125" style="110" bestFit="1" customWidth="1"/>
    <col min="10" max="10" width="11.5703125" style="110" bestFit="1" customWidth="1"/>
    <col min="11" max="11" width="9.5703125" style="110" bestFit="1" customWidth="1"/>
    <col min="12" max="16384" width="9.140625" style="105"/>
  </cols>
  <sheetData>
    <row r="1" spans="1:15" x14ac:dyDescent="0.25">
      <c r="A1" s="221" t="s">
        <v>237</v>
      </c>
      <c r="B1" s="221"/>
      <c r="C1" s="221"/>
      <c r="D1" s="221"/>
      <c r="E1" s="221"/>
      <c r="F1" s="221"/>
      <c r="G1" s="221"/>
      <c r="H1" s="221"/>
      <c r="I1" s="221"/>
      <c r="J1" s="221"/>
      <c r="K1" s="221"/>
    </row>
    <row r="2" spans="1:15" x14ac:dyDescent="0.25">
      <c r="A2" s="222" t="s">
        <v>211</v>
      </c>
      <c r="B2" s="222"/>
      <c r="C2" s="222"/>
      <c r="D2" s="222"/>
      <c r="E2" s="222"/>
      <c r="F2" s="222"/>
      <c r="G2" s="222"/>
      <c r="H2" s="222"/>
      <c r="I2" s="222"/>
      <c r="J2" s="222"/>
      <c r="K2" s="222"/>
      <c r="L2" s="150"/>
    </row>
    <row r="3" spans="1:15" x14ac:dyDescent="0.25">
      <c r="A3" s="223" t="s">
        <v>207</v>
      </c>
      <c r="B3" s="223"/>
      <c r="C3" s="223"/>
      <c r="D3" s="223"/>
      <c r="E3" s="223"/>
      <c r="F3" s="223"/>
      <c r="G3" s="223"/>
      <c r="H3" s="223"/>
      <c r="I3" s="223"/>
      <c r="J3" s="223"/>
      <c r="K3" s="223"/>
      <c r="L3" s="150"/>
    </row>
    <row r="4" spans="1:15" x14ac:dyDescent="0.25">
      <c r="E4" s="107"/>
      <c r="F4" s="107"/>
      <c r="G4" s="107"/>
      <c r="H4" s="107"/>
      <c r="I4" s="107"/>
      <c r="J4" s="224" t="s">
        <v>111</v>
      </c>
      <c r="K4" s="224"/>
    </row>
    <row r="5" spans="1:15" x14ac:dyDescent="0.25">
      <c r="A5" s="225" t="s">
        <v>18</v>
      </c>
      <c r="B5" s="225" t="s">
        <v>113</v>
      </c>
      <c r="C5" s="228" t="s">
        <v>196</v>
      </c>
      <c r="D5" s="229"/>
      <c r="E5" s="229"/>
      <c r="F5" s="230"/>
      <c r="G5" s="231" t="s">
        <v>197</v>
      </c>
      <c r="H5" s="232"/>
      <c r="I5" s="233"/>
      <c r="J5" s="233" t="s">
        <v>204</v>
      </c>
      <c r="K5" s="236" t="s">
        <v>203</v>
      </c>
    </row>
    <row r="6" spans="1:15" x14ac:dyDescent="0.25">
      <c r="A6" s="226"/>
      <c r="B6" s="226"/>
      <c r="C6" s="242" t="s">
        <v>198</v>
      </c>
      <c r="D6" s="239" t="s">
        <v>199</v>
      </c>
      <c r="E6" s="240"/>
      <c r="F6" s="241"/>
      <c r="G6" s="236" t="s">
        <v>212</v>
      </c>
      <c r="H6" s="244" t="s">
        <v>205</v>
      </c>
      <c r="I6" s="244" t="s">
        <v>206</v>
      </c>
      <c r="J6" s="234"/>
      <c r="K6" s="237"/>
    </row>
    <row r="7" spans="1:15" ht="39.75" customHeight="1" x14ac:dyDescent="0.25">
      <c r="A7" s="227"/>
      <c r="B7" s="227"/>
      <c r="C7" s="243"/>
      <c r="D7" s="108" t="s">
        <v>213</v>
      </c>
      <c r="E7" s="108" t="s">
        <v>210</v>
      </c>
      <c r="F7" s="66" t="s">
        <v>209</v>
      </c>
      <c r="G7" s="238"/>
      <c r="H7" s="245"/>
      <c r="I7" s="245"/>
      <c r="J7" s="235"/>
      <c r="K7" s="238"/>
    </row>
    <row r="8" spans="1:15" s="152" customFormat="1" x14ac:dyDescent="0.25">
      <c r="A8" s="151">
        <v>1</v>
      </c>
      <c r="B8" s="151">
        <v>2</v>
      </c>
      <c r="C8" s="151" t="s">
        <v>223</v>
      </c>
      <c r="D8" s="151">
        <v>4</v>
      </c>
      <c r="E8" s="151">
        <v>5</v>
      </c>
      <c r="F8" s="151">
        <v>6</v>
      </c>
      <c r="G8" s="151" t="s">
        <v>224</v>
      </c>
      <c r="H8" s="151">
        <v>8</v>
      </c>
      <c r="I8" s="151">
        <v>9</v>
      </c>
      <c r="J8" s="151">
        <v>10</v>
      </c>
      <c r="K8" s="151">
        <v>11</v>
      </c>
    </row>
    <row r="9" spans="1:15" s="109" customFormat="1" ht="30.75" customHeight="1" x14ac:dyDescent="0.25">
      <c r="A9" s="111">
        <v>1</v>
      </c>
      <c r="B9" s="119" t="s">
        <v>200</v>
      </c>
      <c r="C9" s="112">
        <f>SUM(D9:F9)</f>
        <v>1670517.7069999999</v>
      </c>
      <c r="D9" s="112">
        <v>52356.194000000003</v>
      </c>
      <c r="E9" s="113">
        <v>782144</v>
      </c>
      <c r="F9" s="113">
        <v>836017.51300000004</v>
      </c>
      <c r="G9" s="114">
        <v>9798517.7070000004</v>
      </c>
      <c r="H9" s="113">
        <v>8128000</v>
      </c>
      <c r="I9" s="114">
        <v>1670517.7069999999</v>
      </c>
      <c r="J9" s="112">
        <f>C9-G9</f>
        <v>-8128000</v>
      </c>
      <c r="K9" s="153">
        <f>C9/G9</f>
        <v>0.17048677738333753</v>
      </c>
    </row>
    <row r="10" spans="1:15" ht="30.75" customHeight="1" x14ac:dyDescent="0.25">
      <c r="A10" s="115">
        <v>2</v>
      </c>
      <c r="B10" s="119" t="s">
        <v>208</v>
      </c>
      <c r="C10" s="116">
        <f>SUM(D10:F10)</f>
        <v>1677623.0090000001</v>
      </c>
      <c r="D10" s="116">
        <v>50840.201999999997</v>
      </c>
      <c r="E10" s="117">
        <v>854230</v>
      </c>
      <c r="F10" s="117">
        <v>772552.80700000003</v>
      </c>
      <c r="G10" s="118">
        <v>9040623.0089999996</v>
      </c>
      <c r="H10" s="117">
        <v>7363000</v>
      </c>
      <c r="I10" s="118">
        <v>1677623.0090000001</v>
      </c>
      <c r="J10" s="116">
        <f>C10-G10</f>
        <v>-7363000</v>
      </c>
      <c r="K10" s="154">
        <f>C10/G10</f>
        <v>0.18556497791467638</v>
      </c>
    </row>
    <row r="11" spans="1:15" ht="30.75" customHeight="1" x14ac:dyDescent="0.25">
      <c r="A11" s="115">
        <v>3</v>
      </c>
      <c r="B11" s="119" t="s">
        <v>120</v>
      </c>
      <c r="C11" s="116">
        <f>SUM(D11:F11)</f>
        <v>2126678.1919999998</v>
      </c>
      <c r="D11" s="116">
        <v>166978.19200000001</v>
      </c>
      <c r="E11" s="117">
        <v>1259700</v>
      </c>
      <c r="F11" s="117">
        <v>700000</v>
      </c>
      <c r="G11" s="117">
        <v>9448678.1919999998</v>
      </c>
      <c r="H11" s="117">
        <v>7322000</v>
      </c>
      <c r="I11" s="118">
        <v>2126678.1919999998</v>
      </c>
      <c r="J11" s="116">
        <f>C11-G11</f>
        <v>-7322000</v>
      </c>
      <c r="K11" s="154">
        <f>C11/G11</f>
        <v>0.225076793683228</v>
      </c>
    </row>
    <row r="12" spans="1:15" ht="30.75" customHeight="1" x14ac:dyDescent="0.25">
      <c r="A12" s="120"/>
      <c r="B12" s="121"/>
      <c r="C12" s="122"/>
      <c r="D12" s="122"/>
      <c r="E12" s="123"/>
      <c r="F12" s="123"/>
      <c r="G12" s="123"/>
      <c r="H12" s="123"/>
      <c r="I12" s="123"/>
      <c r="J12" s="123"/>
      <c r="K12" s="124"/>
      <c r="L12" s="50"/>
      <c r="M12" s="110"/>
      <c r="N12" s="110"/>
      <c r="O12" s="110"/>
    </row>
    <row r="13" spans="1:15" x14ac:dyDescent="0.25">
      <c r="A13" s="155" t="s">
        <v>201</v>
      </c>
      <c r="B13" s="43" t="s">
        <v>202</v>
      </c>
      <c r="C13" s="43"/>
      <c r="D13" s="43"/>
      <c r="E13" s="156"/>
      <c r="F13" s="156"/>
      <c r="G13" s="156"/>
      <c r="H13" s="156"/>
      <c r="I13" s="156"/>
      <c r="J13" s="156"/>
      <c r="K13" s="156"/>
      <c r="L13" s="157"/>
      <c r="M13" s="157"/>
      <c r="N13" s="157"/>
    </row>
    <row r="14" spans="1:15" x14ac:dyDescent="0.25">
      <c r="A14" s="155"/>
      <c r="B14" s="54"/>
      <c r="C14" s="46"/>
      <c r="D14" s="43"/>
      <c r="E14" s="43"/>
      <c r="F14" s="43"/>
      <c r="G14" s="43"/>
      <c r="H14" s="43"/>
      <c r="I14" s="43"/>
      <c r="J14" s="158"/>
      <c r="K14" s="159"/>
      <c r="L14" s="43"/>
      <c r="M14" s="43"/>
      <c r="N14" s="43"/>
    </row>
    <row r="15" spans="1:15" x14ac:dyDescent="0.25">
      <c r="C15" s="127"/>
    </row>
    <row r="16" spans="1:15" x14ac:dyDescent="0.25">
      <c r="C16" s="127"/>
    </row>
    <row r="17" spans="3:4" x14ac:dyDescent="0.25">
      <c r="C17" s="127"/>
      <c r="D17" s="127"/>
    </row>
  </sheetData>
  <mergeCells count="15">
    <mergeCell ref="A1:K1"/>
    <mergeCell ref="A2:K2"/>
    <mergeCell ref="A3:K3"/>
    <mergeCell ref="J4:K4"/>
    <mergeCell ref="A5:A7"/>
    <mergeCell ref="B5:B7"/>
    <mergeCell ref="C5:F5"/>
    <mergeCell ref="G5:I5"/>
    <mergeCell ref="J5:J7"/>
    <mergeCell ref="K5:K7"/>
    <mergeCell ref="D6:F6"/>
    <mergeCell ref="C6:C7"/>
    <mergeCell ref="G6:G7"/>
    <mergeCell ref="H6:H7"/>
    <mergeCell ref="I6:I7"/>
  </mergeCells>
  <pageMargins left="0.52" right="0.49"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workbookViewId="0">
      <selection activeCell="O8" sqref="O8"/>
    </sheetView>
  </sheetViews>
  <sheetFormatPr defaultRowHeight="16.5" x14ac:dyDescent="0.25"/>
  <cols>
    <col min="1" max="1" width="6.42578125" style="22" bestFit="1" customWidth="1"/>
    <col min="2" max="2" width="33.85546875" style="9" customWidth="1"/>
    <col min="3" max="3" width="17.140625" style="9" hidden="1" customWidth="1"/>
    <col min="4" max="5" width="17.140625" style="17" hidden="1" customWidth="1"/>
    <col min="6" max="6" width="19.85546875" style="17" hidden="1" customWidth="1"/>
    <col min="7" max="7" width="17.140625" style="17" hidden="1" customWidth="1"/>
    <col min="8" max="9" width="13.85546875" style="17" bestFit="1" customWidth="1"/>
    <col min="10" max="10" width="17.140625" style="17" hidden="1" customWidth="1"/>
    <col min="11" max="11" width="13.85546875" style="17" bestFit="1" customWidth="1"/>
    <col min="12" max="12" width="12.85546875" style="17" bestFit="1" customWidth="1"/>
    <col min="13" max="13" width="20.140625" style="9" customWidth="1"/>
    <col min="14" max="14" width="19.42578125" style="9" bestFit="1" customWidth="1"/>
    <col min="15" max="15" width="15.85546875" style="9" bestFit="1" customWidth="1"/>
    <col min="16" max="16384" width="9.140625" style="9"/>
  </cols>
  <sheetData>
    <row r="1" spans="1:14" ht="61.5" customHeight="1" x14ac:dyDescent="0.25">
      <c r="A1" s="250" t="s">
        <v>238</v>
      </c>
      <c r="B1" s="250"/>
      <c r="C1" s="250"/>
      <c r="D1" s="250"/>
      <c r="E1" s="250"/>
      <c r="F1" s="250"/>
      <c r="G1" s="250"/>
      <c r="H1" s="250"/>
      <c r="I1" s="250"/>
      <c r="J1" s="250"/>
      <c r="K1" s="250"/>
      <c r="L1" s="250"/>
      <c r="M1" s="250"/>
    </row>
    <row r="2" spans="1:14" x14ac:dyDescent="0.25">
      <c r="C2" s="13"/>
    </row>
    <row r="3" spans="1:14" x14ac:dyDescent="0.25">
      <c r="C3" s="13"/>
      <c r="E3" s="39"/>
      <c r="M3" s="23" t="s">
        <v>234</v>
      </c>
    </row>
    <row r="4" spans="1:14" s="4" customFormat="1" x14ac:dyDescent="0.25">
      <c r="A4" s="251" t="s">
        <v>18</v>
      </c>
      <c r="B4" s="251" t="s">
        <v>19</v>
      </c>
      <c r="C4" s="246" t="s">
        <v>123</v>
      </c>
      <c r="D4" s="246" t="s">
        <v>124</v>
      </c>
      <c r="E4" s="247" t="s">
        <v>122</v>
      </c>
      <c r="F4" s="248"/>
      <c r="G4" s="249"/>
      <c r="H4" s="246" t="s">
        <v>123</v>
      </c>
      <c r="I4" s="246" t="s">
        <v>124</v>
      </c>
      <c r="J4" s="247" t="s">
        <v>122</v>
      </c>
      <c r="K4" s="248"/>
      <c r="L4" s="249"/>
      <c r="M4" s="251" t="s">
        <v>20</v>
      </c>
    </row>
    <row r="5" spans="1:14" s="4" customFormat="1" ht="33" x14ac:dyDescent="0.25">
      <c r="A5" s="251"/>
      <c r="B5" s="251"/>
      <c r="C5" s="246"/>
      <c r="D5" s="246"/>
      <c r="E5" s="126" t="s">
        <v>125</v>
      </c>
      <c r="F5" s="126" t="s">
        <v>126</v>
      </c>
      <c r="G5" s="125" t="s">
        <v>17</v>
      </c>
      <c r="H5" s="246"/>
      <c r="I5" s="246"/>
      <c r="J5" s="126" t="s">
        <v>125</v>
      </c>
      <c r="K5" s="160" t="s">
        <v>235</v>
      </c>
      <c r="L5" s="125" t="s">
        <v>17</v>
      </c>
      <c r="M5" s="251"/>
    </row>
    <row r="6" spans="1:14" s="4" customFormat="1" ht="33" x14ac:dyDescent="0.25">
      <c r="A6" s="24" t="s">
        <v>3</v>
      </c>
      <c r="B6" s="25" t="s">
        <v>64</v>
      </c>
      <c r="C6" s="19" t="s">
        <v>65</v>
      </c>
      <c r="D6" s="19" t="s">
        <v>65</v>
      </c>
      <c r="E6" s="19" t="s">
        <v>65</v>
      </c>
      <c r="F6" s="19" t="s">
        <v>65</v>
      </c>
      <c r="G6" s="19"/>
      <c r="H6" s="19" t="s">
        <v>65</v>
      </c>
      <c r="I6" s="19" t="s">
        <v>65</v>
      </c>
      <c r="J6" s="19" t="s">
        <v>65</v>
      </c>
      <c r="K6" s="19" t="s">
        <v>65</v>
      </c>
      <c r="L6" s="19"/>
      <c r="M6" s="25"/>
    </row>
    <row r="7" spans="1:14" s="4" customFormat="1" x14ac:dyDescent="0.25">
      <c r="A7" s="26" t="s">
        <v>4</v>
      </c>
      <c r="B7" s="27" t="s">
        <v>97</v>
      </c>
      <c r="C7" s="41">
        <v>1670517707</v>
      </c>
      <c r="D7" s="41">
        <v>1677623009</v>
      </c>
      <c r="E7" s="41">
        <v>2126678192</v>
      </c>
      <c r="F7" s="41">
        <v>2126678192</v>
      </c>
      <c r="G7" s="41">
        <v>56800000</v>
      </c>
      <c r="H7" s="41">
        <f>C7/1000</f>
        <v>1670517.7069999999</v>
      </c>
      <c r="I7" s="41">
        <f t="shared" ref="I7:L7" si="0">D7/1000</f>
        <v>1677623.0090000001</v>
      </c>
      <c r="J7" s="41">
        <f t="shared" si="0"/>
        <v>2126678.1919999998</v>
      </c>
      <c r="K7" s="41">
        <f t="shared" si="0"/>
        <v>2126678.1919999998</v>
      </c>
      <c r="L7" s="41">
        <f t="shared" si="0"/>
        <v>56800</v>
      </c>
      <c r="M7" s="27"/>
    </row>
    <row r="8" spans="1:14" ht="66" x14ac:dyDescent="0.25">
      <c r="A8" s="35">
        <v>1</v>
      </c>
      <c r="B8" s="36" t="s">
        <v>215</v>
      </c>
      <c r="C8" s="8">
        <v>782144000</v>
      </c>
      <c r="D8" s="8">
        <v>854230000</v>
      </c>
      <c r="E8" s="37">
        <v>1259700000</v>
      </c>
      <c r="F8" s="37">
        <v>1259700000</v>
      </c>
      <c r="G8" s="37">
        <v>56800000</v>
      </c>
      <c r="H8" s="8">
        <f t="shared" ref="H8:H71" si="1">C8/1000</f>
        <v>782144</v>
      </c>
      <c r="I8" s="8">
        <f t="shared" ref="I8:I71" si="2">D8/1000</f>
        <v>854230</v>
      </c>
      <c r="J8" s="37">
        <f t="shared" ref="J8:J71" si="3">E8/1000</f>
        <v>1259700</v>
      </c>
      <c r="K8" s="37">
        <f t="shared" ref="K8:K71" si="4">F8/1000</f>
        <v>1259700</v>
      </c>
      <c r="L8" s="37">
        <f t="shared" ref="L8:L71" si="5">G8/1000</f>
        <v>56800</v>
      </c>
      <c r="M8" s="36" t="s">
        <v>144</v>
      </c>
    </row>
    <row r="9" spans="1:14" x14ac:dyDescent="0.25">
      <c r="A9" s="35">
        <v>2</v>
      </c>
      <c r="B9" s="36" t="s">
        <v>96</v>
      </c>
      <c r="C9" s="8">
        <v>836017513</v>
      </c>
      <c r="D9" s="8">
        <v>772552807</v>
      </c>
      <c r="E9" s="37">
        <v>700000000</v>
      </c>
      <c r="F9" s="37">
        <v>700000000</v>
      </c>
      <c r="G9" s="37">
        <v>0</v>
      </c>
      <c r="H9" s="8">
        <f t="shared" si="1"/>
        <v>836017.51300000004</v>
      </c>
      <c r="I9" s="8">
        <f t="shared" si="2"/>
        <v>772552.80700000003</v>
      </c>
      <c r="J9" s="37">
        <f t="shared" si="3"/>
        <v>700000</v>
      </c>
      <c r="K9" s="37">
        <f t="shared" si="4"/>
        <v>700000</v>
      </c>
      <c r="L9" s="37">
        <f t="shared" si="5"/>
        <v>0</v>
      </c>
      <c r="M9" s="36"/>
    </row>
    <row r="10" spans="1:14" x14ac:dyDescent="0.25">
      <c r="A10" s="35">
        <v>3</v>
      </c>
      <c r="B10" s="15" t="s">
        <v>214</v>
      </c>
      <c r="C10" s="8">
        <v>52356194</v>
      </c>
      <c r="D10" s="8">
        <v>50840202</v>
      </c>
      <c r="E10" s="37">
        <v>166978192</v>
      </c>
      <c r="F10" s="37">
        <v>166978192</v>
      </c>
      <c r="G10" s="37"/>
      <c r="H10" s="8">
        <f t="shared" si="1"/>
        <v>52356.194000000003</v>
      </c>
      <c r="I10" s="8">
        <f t="shared" si="2"/>
        <v>50840.201999999997</v>
      </c>
      <c r="J10" s="37">
        <f t="shared" si="3"/>
        <v>166978.19200000001</v>
      </c>
      <c r="K10" s="37">
        <f t="shared" si="4"/>
        <v>166978.19200000001</v>
      </c>
      <c r="L10" s="37">
        <f t="shared" si="5"/>
        <v>0</v>
      </c>
      <c r="M10" s="36"/>
    </row>
    <row r="11" spans="1:14" x14ac:dyDescent="0.25">
      <c r="A11" s="35" t="s">
        <v>106</v>
      </c>
      <c r="B11" s="15" t="s">
        <v>66</v>
      </c>
      <c r="C11" s="8">
        <v>0</v>
      </c>
      <c r="D11" s="8">
        <v>50240010</v>
      </c>
      <c r="E11" s="37">
        <v>166440000</v>
      </c>
      <c r="F11" s="37">
        <v>166440000</v>
      </c>
      <c r="G11" s="37"/>
      <c r="H11" s="8">
        <f t="shared" si="1"/>
        <v>0</v>
      </c>
      <c r="I11" s="8">
        <f t="shared" si="2"/>
        <v>50240.01</v>
      </c>
      <c r="J11" s="37">
        <f t="shared" si="3"/>
        <v>166440</v>
      </c>
      <c r="K11" s="37">
        <f t="shared" si="4"/>
        <v>166440</v>
      </c>
      <c r="L11" s="37">
        <f t="shared" si="5"/>
        <v>0</v>
      </c>
      <c r="M11" s="36"/>
    </row>
    <row r="12" spans="1:14" x14ac:dyDescent="0.25">
      <c r="A12" s="35" t="s">
        <v>106</v>
      </c>
      <c r="B12" s="15" t="s">
        <v>215</v>
      </c>
      <c r="C12" s="8">
        <v>52356194</v>
      </c>
      <c r="D12" s="8">
        <v>600192</v>
      </c>
      <c r="E12" s="37">
        <v>538192</v>
      </c>
      <c r="F12" s="37">
        <v>538192</v>
      </c>
      <c r="G12" s="37"/>
      <c r="H12" s="8">
        <f t="shared" si="1"/>
        <v>52356.194000000003</v>
      </c>
      <c r="I12" s="8">
        <f t="shared" si="2"/>
        <v>600.19200000000001</v>
      </c>
      <c r="J12" s="37">
        <f t="shared" si="3"/>
        <v>538.19200000000001</v>
      </c>
      <c r="K12" s="37">
        <f t="shared" si="4"/>
        <v>538.19200000000001</v>
      </c>
      <c r="L12" s="37">
        <f t="shared" si="5"/>
        <v>0</v>
      </c>
      <c r="M12" s="36"/>
    </row>
    <row r="13" spans="1:14" s="4" customFormat="1" x14ac:dyDescent="0.25">
      <c r="A13" s="1" t="s">
        <v>5</v>
      </c>
      <c r="B13" s="12" t="s">
        <v>98</v>
      </c>
      <c r="C13" s="3">
        <v>9798517707</v>
      </c>
      <c r="D13" s="3">
        <v>9040623009</v>
      </c>
      <c r="E13" s="3">
        <v>9448678192</v>
      </c>
      <c r="F13" s="3">
        <v>9448678192</v>
      </c>
      <c r="G13" s="3">
        <v>1273584612</v>
      </c>
      <c r="H13" s="3">
        <f t="shared" si="1"/>
        <v>9798517.7070000004</v>
      </c>
      <c r="I13" s="3">
        <f t="shared" si="2"/>
        <v>9040623.0089999996</v>
      </c>
      <c r="J13" s="3">
        <f t="shared" si="3"/>
        <v>9448678.1919999998</v>
      </c>
      <c r="K13" s="3">
        <f t="shared" si="4"/>
        <v>9448678.1919999998</v>
      </c>
      <c r="L13" s="3">
        <f t="shared" si="5"/>
        <v>1273584.612</v>
      </c>
      <c r="M13" s="12"/>
      <c r="N13" s="28"/>
    </row>
    <row r="14" spans="1:14" s="4" customFormat="1" x14ac:dyDescent="0.25">
      <c r="A14" s="1" t="s">
        <v>0</v>
      </c>
      <c r="B14" s="12" t="s">
        <v>99</v>
      </c>
      <c r="C14" s="3">
        <v>7835017602</v>
      </c>
      <c r="D14" s="3">
        <v>7567314748</v>
      </c>
      <c r="E14" s="3">
        <v>8874798192</v>
      </c>
      <c r="F14" s="3">
        <v>8874798192</v>
      </c>
      <c r="G14" s="3">
        <v>1273584612</v>
      </c>
      <c r="H14" s="3">
        <f t="shared" si="1"/>
        <v>7835017.602</v>
      </c>
      <c r="I14" s="3">
        <f t="shared" si="2"/>
        <v>7567314.7479999997</v>
      </c>
      <c r="J14" s="3">
        <f t="shared" si="3"/>
        <v>8874798.1919999998</v>
      </c>
      <c r="K14" s="3">
        <f t="shared" si="4"/>
        <v>8874798.1919999998</v>
      </c>
      <c r="L14" s="3">
        <f t="shared" si="5"/>
        <v>1273584.612</v>
      </c>
      <c r="M14" s="12"/>
      <c r="N14" s="28"/>
    </row>
    <row r="15" spans="1:14" s="4" customFormat="1" ht="66" x14ac:dyDescent="0.25">
      <c r="A15" s="1">
        <v>1</v>
      </c>
      <c r="B15" s="2" t="s">
        <v>21</v>
      </c>
      <c r="C15" s="3">
        <v>2673975185</v>
      </c>
      <c r="D15" s="3">
        <v>2705522185</v>
      </c>
      <c r="E15" s="3">
        <v>3102000000</v>
      </c>
      <c r="F15" s="3">
        <v>3102000000</v>
      </c>
      <c r="G15" s="3">
        <v>629556286</v>
      </c>
      <c r="H15" s="3">
        <f t="shared" si="1"/>
        <v>2673975.1850000001</v>
      </c>
      <c r="I15" s="3">
        <f t="shared" si="2"/>
        <v>2705522.1850000001</v>
      </c>
      <c r="J15" s="3">
        <f t="shared" si="3"/>
        <v>3102000</v>
      </c>
      <c r="K15" s="3">
        <f t="shared" si="4"/>
        <v>3102000</v>
      </c>
      <c r="L15" s="3">
        <f t="shared" si="5"/>
        <v>629556.28599999996</v>
      </c>
      <c r="M15" s="36" t="s">
        <v>145</v>
      </c>
    </row>
    <row r="16" spans="1:14" ht="33" x14ac:dyDescent="0.25">
      <c r="A16" s="5">
        <v>6001</v>
      </c>
      <c r="B16" s="16" t="s">
        <v>22</v>
      </c>
      <c r="C16" s="8">
        <v>2207321628</v>
      </c>
      <c r="D16" s="8">
        <v>2203544661</v>
      </c>
      <c r="E16" s="8"/>
      <c r="F16" s="8"/>
      <c r="G16" s="8">
        <v>529693081</v>
      </c>
      <c r="H16" s="8">
        <f t="shared" si="1"/>
        <v>2207321.628</v>
      </c>
      <c r="I16" s="8">
        <f t="shared" si="2"/>
        <v>2203544.6609999998</v>
      </c>
      <c r="J16" s="8">
        <f t="shared" si="3"/>
        <v>0</v>
      </c>
      <c r="K16" s="8">
        <f t="shared" si="4"/>
        <v>0</v>
      </c>
      <c r="L16" s="8">
        <f t="shared" si="5"/>
        <v>529693.08100000001</v>
      </c>
      <c r="M16" s="6"/>
    </row>
    <row r="17" spans="1:14" x14ac:dyDescent="0.25">
      <c r="A17" s="5">
        <v>6003</v>
      </c>
      <c r="B17" s="16" t="s">
        <v>67</v>
      </c>
      <c r="C17" s="8">
        <v>466653557</v>
      </c>
      <c r="D17" s="8">
        <v>501977524</v>
      </c>
      <c r="E17" s="8"/>
      <c r="F17" s="8"/>
      <c r="G17" s="8">
        <v>99863205</v>
      </c>
      <c r="H17" s="8">
        <f t="shared" si="1"/>
        <v>466653.55699999997</v>
      </c>
      <c r="I17" s="8">
        <f t="shared" si="2"/>
        <v>501977.52399999998</v>
      </c>
      <c r="J17" s="8">
        <f t="shared" si="3"/>
        <v>0</v>
      </c>
      <c r="K17" s="8">
        <f t="shared" si="4"/>
        <v>0</v>
      </c>
      <c r="L17" s="8">
        <f t="shared" si="5"/>
        <v>99863.205000000002</v>
      </c>
      <c r="M17" s="6"/>
      <c r="N17" s="13"/>
    </row>
    <row r="18" spans="1:14" s="4" customFormat="1" ht="66" x14ac:dyDescent="0.25">
      <c r="A18" s="1">
        <v>2</v>
      </c>
      <c r="B18" s="2" t="s">
        <v>63</v>
      </c>
      <c r="C18" s="3">
        <v>1729075740</v>
      </c>
      <c r="D18" s="3">
        <v>1854179543</v>
      </c>
      <c r="E18" s="3">
        <v>1839000000</v>
      </c>
      <c r="F18" s="3">
        <v>1839000000</v>
      </c>
      <c r="G18" s="3">
        <v>430799798</v>
      </c>
      <c r="H18" s="3">
        <f t="shared" si="1"/>
        <v>1729075.74</v>
      </c>
      <c r="I18" s="3">
        <f t="shared" si="2"/>
        <v>1854179.5430000001</v>
      </c>
      <c r="J18" s="3">
        <f t="shared" si="3"/>
        <v>1839000</v>
      </c>
      <c r="K18" s="3">
        <f t="shared" si="4"/>
        <v>1839000</v>
      </c>
      <c r="L18" s="3">
        <f t="shared" si="5"/>
        <v>430799.79800000001</v>
      </c>
      <c r="M18" s="36" t="s">
        <v>145</v>
      </c>
      <c r="N18" s="9"/>
    </row>
    <row r="19" spans="1:14" x14ac:dyDescent="0.25">
      <c r="A19" s="5">
        <v>6101</v>
      </c>
      <c r="B19" s="16" t="s">
        <v>10</v>
      </c>
      <c r="C19" s="8">
        <v>106667951</v>
      </c>
      <c r="D19" s="8">
        <v>124499743</v>
      </c>
      <c r="E19" s="8"/>
      <c r="F19" s="8"/>
      <c r="G19" s="8">
        <v>29704350</v>
      </c>
      <c r="H19" s="8">
        <f t="shared" si="1"/>
        <v>106667.951</v>
      </c>
      <c r="I19" s="8">
        <f t="shared" si="2"/>
        <v>124499.743</v>
      </c>
      <c r="J19" s="8">
        <f t="shared" si="3"/>
        <v>0</v>
      </c>
      <c r="K19" s="8">
        <f t="shared" si="4"/>
        <v>0</v>
      </c>
      <c r="L19" s="8">
        <f t="shared" si="5"/>
        <v>29704.35</v>
      </c>
      <c r="M19" s="6"/>
    </row>
    <row r="20" spans="1:14" x14ac:dyDescent="0.25">
      <c r="A20" s="5">
        <v>6106</v>
      </c>
      <c r="B20" s="16" t="s">
        <v>26</v>
      </c>
      <c r="C20" s="8">
        <v>156425920</v>
      </c>
      <c r="D20" s="8">
        <v>142032368</v>
      </c>
      <c r="E20" s="8"/>
      <c r="F20" s="8"/>
      <c r="G20" s="8">
        <v>0</v>
      </c>
      <c r="H20" s="8">
        <f t="shared" si="1"/>
        <v>156425.92000000001</v>
      </c>
      <c r="I20" s="8">
        <f t="shared" si="2"/>
        <v>142032.36799999999</v>
      </c>
      <c r="J20" s="8">
        <f t="shared" si="3"/>
        <v>0</v>
      </c>
      <c r="K20" s="8">
        <f t="shared" si="4"/>
        <v>0</v>
      </c>
      <c r="L20" s="8">
        <f t="shared" si="5"/>
        <v>0</v>
      </c>
      <c r="M20" s="6"/>
    </row>
    <row r="21" spans="1:14" x14ac:dyDescent="0.25">
      <c r="A21" s="5">
        <v>6112</v>
      </c>
      <c r="B21" s="16" t="s">
        <v>68</v>
      </c>
      <c r="C21" s="8">
        <v>1059756956</v>
      </c>
      <c r="D21" s="8">
        <v>1123777708</v>
      </c>
      <c r="E21" s="8"/>
      <c r="F21" s="8"/>
      <c r="G21" s="8">
        <v>288886930</v>
      </c>
      <c r="H21" s="8">
        <f t="shared" si="1"/>
        <v>1059756.956</v>
      </c>
      <c r="I21" s="8">
        <f t="shared" si="2"/>
        <v>1123777.7080000001</v>
      </c>
      <c r="J21" s="8">
        <f t="shared" si="3"/>
        <v>0</v>
      </c>
      <c r="K21" s="8">
        <f t="shared" si="4"/>
        <v>0</v>
      </c>
      <c r="L21" s="8">
        <f t="shared" si="5"/>
        <v>288886.93</v>
      </c>
      <c r="M21" s="6"/>
    </row>
    <row r="22" spans="1:14" ht="33" x14ac:dyDescent="0.25">
      <c r="A22" s="5">
        <v>6113</v>
      </c>
      <c r="B22" s="16" t="s">
        <v>23</v>
      </c>
      <c r="C22" s="8">
        <v>206780669</v>
      </c>
      <c r="D22" s="8">
        <v>246861360</v>
      </c>
      <c r="E22" s="8"/>
      <c r="F22" s="8"/>
      <c r="G22" s="8">
        <v>50700000</v>
      </c>
      <c r="H22" s="8">
        <f t="shared" si="1"/>
        <v>206780.66899999999</v>
      </c>
      <c r="I22" s="8">
        <f t="shared" si="2"/>
        <v>246861.36</v>
      </c>
      <c r="J22" s="8">
        <f t="shared" si="3"/>
        <v>0</v>
      </c>
      <c r="K22" s="8">
        <f t="shared" si="4"/>
        <v>0</v>
      </c>
      <c r="L22" s="8">
        <f t="shared" si="5"/>
        <v>50700</v>
      </c>
      <c r="M22" s="6"/>
    </row>
    <row r="23" spans="1:14" x14ac:dyDescent="0.25">
      <c r="A23" s="5">
        <v>6115</v>
      </c>
      <c r="B23" s="16" t="s">
        <v>69</v>
      </c>
      <c r="C23" s="8">
        <v>199444244</v>
      </c>
      <c r="D23" s="8">
        <v>215775575</v>
      </c>
      <c r="E23" s="8"/>
      <c r="F23" s="8"/>
      <c r="G23" s="8">
        <v>56438518</v>
      </c>
      <c r="H23" s="8">
        <f t="shared" si="1"/>
        <v>199444.24400000001</v>
      </c>
      <c r="I23" s="8">
        <f t="shared" si="2"/>
        <v>215775.57500000001</v>
      </c>
      <c r="J23" s="8">
        <f t="shared" si="3"/>
        <v>0</v>
      </c>
      <c r="K23" s="8">
        <f t="shared" si="4"/>
        <v>0</v>
      </c>
      <c r="L23" s="8">
        <f t="shared" si="5"/>
        <v>56438.517999999996</v>
      </c>
      <c r="M23" s="53"/>
    </row>
    <row r="24" spans="1:14" x14ac:dyDescent="0.25">
      <c r="A24" s="5">
        <v>6117</v>
      </c>
      <c r="B24" s="16" t="s">
        <v>70</v>
      </c>
      <c r="C24" s="8">
        <v>0</v>
      </c>
      <c r="D24" s="8">
        <v>1232789</v>
      </c>
      <c r="E24" s="8"/>
      <c r="F24" s="8"/>
      <c r="G24" s="8">
        <v>0</v>
      </c>
      <c r="H24" s="8">
        <f t="shared" si="1"/>
        <v>0</v>
      </c>
      <c r="I24" s="8">
        <f t="shared" si="2"/>
        <v>1232.789</v>
      </c>
      <c r="J24" s="8">
        <f t="shared" si="3"/>
        <v>0</v>
      </c>
      <c r="K24" s="8">
        <f t="shared" si="4"/>
        <v>0</v>
      </c>
      <c r="L24" s="8">
        <f t="shared" si="5"/>
        <v>0</v>
      </c>
      <c r="M24" s="6"/>
    </row>
    <row r="25" spans="1:14" ht="33" x14ac:dyDescent="0.25">
      <c r="A25" s="5">
        <v>6123</v>
      </c>
      <c r="B25" s="16" t="s">
        <v>100</v>
      </c>
      <c r="C25" s="8">
        <v>0</v>
      </c>
      <c r="D25" s="8">
        <v>0</v>
      </c>
      <c r="E25" s="8"/>
      <c r="F25" s="8"/>
      <c r="G25" s="8">
        <v>2990000</v>
      </c>
      <c r="H25" s="8">
        <f t="shared" si="1"/>
        <v>0</v>
      </c>
      <c r="I25" s="8">
        <f t="shared" si="2"/>
        <v>0</v>
      </c>
      <c r="J25" s="8">
        <f t="shared" si="3"/>
        <v>0</v>
      </c>
      <c r="K25" s="8">
        <f t="shared" si="4"/>
        <v>0</v>
      </c>
      <c r="L25" s="8">
        <f t="shared" si="5"/>
        <v>2990</v>
      </c>
      <c r="M25" s="6"/>
    </row>
    <row r="26" spans="1:14" x14ac:dyDescent="0.25">
      <c r="A26" s="5">
        <v>6149</v>
      </c>
      <c r="B26" s="16" t="s">
        <v>24</v>
      </c>
      <c r="C26" s="8">
        <v>0</v>
      </c>
      <c r="D26" s="8">
        <v>0</v>
      </c>
      <c r="E26" s="8"/>
      <c r="F26" s="8"/>
      <c r="G26" s="8">
        <v>2080000</v>
      </c>
      <c r="H26" s="8">
        <f t="shared" si="1"/>
        <v>0</v>
      </c>
      <c r="I26" s="8">
        <f t="shared" si="2"/>
        <v>0</v>
      </c>
      <c r="J26" s="8">
        <f t="shared" si="3"/>
        <v>0</v>
      </c>
      <c r="K26" s="8">
        <f t="shared" si="4"/>
        <v>0</v>
      </c>
      <c r="L26" s="8">
        <f t="shared" si="5"/>
        <v>2080</v>
      </c>
      <c r="M26" s="6"/>
    </row>
    <row r="27" spans="1:14" s="4" customFormat="1" x14ac:dyDescent="0.25">
      <c r="A27" s="1">
        <v>3</v>
      </c>
      <c r="B27" s="2" t="s">
        <v>87</v>
      </c>
      <c r="C27" s="3">
        <v>121900000</v>
      </c>
      <c r="D27" s="3">
        <v>93500000</v>
      </c>
      <c r="E27" s="3">
        <v>120000000</v>
      </c>
      <c r="F27" s="3">
        <v>120000000</v>
      </c>
      <c r="G27" s="3">
        <v>70225000</v>
      </c>
      <c r="H27" s="3">
        <f t="shared" si="1"/>
        <v>121900</v>
      </c>
      <c r="I27" s="3">
        <f t="shared" si="2"/>
        <v>93500</v>
      </c>
      <c r="J27" s="3">
        <f t="shared" si="3"/>
        <v>120000</v>
      </c>
      <c r="K27" s="3">
        <f t="shared" si="4"/>
        <v>120000</v>
      </c>
      <c r="L27" s="3">
        <f t="shared" si="5"/>
        <v>70225</v>
      </c>
      <c r="M27" s="2"/>
      <c r="N27" s="9"/>
    </row>
    <row r="28" spans="1:14" x14ac:dyDescent="0.25">
      <c r="A28" s="5">
        <v>6151</v>
      </c>
      <c r="B28" s="16" t="s">
        <v>71</v>
      </c>
      <c r="C28" s="8">
        <v>121900000</v>
      </c>
      <c r="D28" s="8">
        <v>93500000</v>
      </c>
      <c r="E28" s="8"/>
      <c r="F28" s="8"/>
      <c r="G28" s="8">
        <v>0</v>
      </c>
      <c r="H28" s="8">
        <f t="shared" si="1"/>
        <v>121900</v>
      </c>
      <c r="I28" s="8">
        <f t="shared" si="2"/>
        <v>93500</v>
      </c>
      <c r="J28" s="8">
        <f t="shared" si="3"/>
        <v>0</v>
      </c>
      <c r="K28" s="8">
        <f t="shared" si="4"/>
        <v>0</v>
      </c>
      <c r="L28" s="8">
        <f t="shared" si="5"/>
        <v>0</v>
      </c>
      <c r="M28" s="6"/>
    </row>
    <row r="29" spans="1:14" x14ac:dyDescent="0.25">
      <c r="A29" s="5">
        <v>6199</v>
      </c>
      <c r="B29" s="16" t="s">
        <v>24</v>
      </c>
      <c r="C29" s="8">
        <v>0</v>
      </c>
      <c r="D29" s="8">
        <v>0</v>
      </c>
      <c r="E29" s="8"/>
      <c r="F29" s="8"/>
      <c r="G29" s="8">
        <v>70225000</v>
      </c>
      <c r="H29" s="8">
        <f t="shared" si="1"/>
        <v>0</v>
      </c>
      <c r="I29" s="8">
        <f t="shared" si="2"/>
        <v>0</v>
      </c>
      <c r="J29" s="8">
        <f t="shared" si="3"/>
        <v>0</v>
      </c>
      <c r="K29" s="8">
        <f t="shared" si="4"/>
        <v>0</v>
      </c>
      <c r="L29" s="8">
        <f t="shared" si="5"/>
        <v>70225</v>
      </c>
      <c r="M29" s="6"/>
    </row>
    <row r="30" spans="1:14" s="4" customFormat="1" ht="66" x14ac:dyDescent="0.25">
      <c r="A30" s="1">
        <v>4</v>
      </c>
      <c r="B30" s="2" t="s">
        <v>25</v>
      </c>
      <c r="C30" s="3">
        <v>606990272</v>
      </c>
      <c r="D30" s="3">
        <v>615328217</v>
      </c>
      <c r="E30" s="3">
        <v>825000000</v>
      </c>
      <c r="F30" s="3">
        <v>825000000</v>
      </c>
      <c r="G30" s="3">
        <v>0</v>
      </c>
      <c r="H30" s="3">
        <f t="shared" si="1"/>
        <v>606990.272</v>
      </c>
      <c r="I30" s="3">
        <f t="shared" si="2"/>
        <v>615328.21699999995</v>
      </c>
      <c r="J30" s="3">
        <f t="shared" si="3"/>
        <v>825000</v>
      </c>
      <c r="K30" s="3">
        <f t="shared" si="4"/>
        <v>825000</v>
      </c>
      <c r="L30" s="3">
        <f t="shared" si="5"/>
        <v>0</v>
      </c>
      <c r="M30" s="36" t="s">
        <v>145</v>
      </c>
      <c r="N30" s="9"/>
    </row>
    <row r="31" spans="1:14" x14ac:dyDescent="0.25">
      <c r="A31" s="5">
        <v>6301</v>
      </c>
      <c r="B31" s="16" t="s">
        <v>11</v>
      </c>
      <c r="C31" s="8">
        <v>450342720</v>
      </c>
      <c r="D31" s="8">
        <v>456782091</v>
      </c>
      <c r="E31" s="8"/>
      <c r="F31" s="8"/>
      <c r="G31" s="8">
        <v>0</v>
      </c>
      <c r="H31" s="8">
        <f t="shared" si="1"/>
        <v>450342.72</v>
      </c>
      <c r="I31" s="8">
        <f t="shared" si="2"/>
        <v>456782.09100000001</v>
      </c>
      <c r="J31" s="8">
        <f t="shared" si="3"/>
        <v>0</v>
      </c>
      <c r="K31" s="8">
        <f t="shared" si="4"/>
        <v>0</v>
      </c>
      <c r="L31" s="8">
        <f t="shared" si="5"/>
        <v>0</v>
      </c>
      <c r="M31" s="6"/>
    </row>
    <row r="32" spans="1:14" x14ac:dyDescent="0.25">
      <c r="A32" s="5">
        <v>6302</v>
      </c>
      <c r="B32" s="16" t="s">
        <v>12</v>
      </c>
      <c r="C32" s="8">
        <v>75057119</v>
      </c>
      <c r="D32" s="8">
        <v>77040098</v>
      </c>
      <c r="E32" s="8"/>
      <c r="F32" s="8"/>
      <c r="G32" s="8">
        <v>0</v>
      </c>
      <c r="H32" s="8">
        <f t="shared" si="1"/>
        <v>75057.119000000006</v>
      </c>
      <c r="I32" s="8">
        <f t="shared" si="2"/>
        <v>77040.097999999998</v>
      </c>
      <c r="J32" s="8">
        <f t="shared" si="3"/>
        <v>0</v>
      </c>
      <c r="K32" s="8">
        <f t="shared" si="4"/>
        <v>0</v>
      </c>
      <c r="L32" s="8">
        <f t="shared" si="5"/>
        <v>0</v>
      </c>
      <c r="M32" s="6"/>
    </row>
    <row r="33" spans="1:14" x14ac:dyDescent="0.25">
      <c r="A33" s="5">
        <v>6303</v>
      </c>
      <c r="B33" s="16" t="s">
        <v>13</v>
      </c>
      <c r="C33" s="8">
        <v>56571392</v>
      </c>
      <c r="D33" s="8">
        <v>55788966</v>
      </c>
      <c r="E33" s="8"/>
      <c r="F33" s="8"/>
      <c r="G33" s="8">
        <v>0</v>
      </c>
      <c r="H33" s="8">
        <f t="shared" si="1"/>
        <v>56571.392</v>
      </c>
      <c r="I33" s="8">
        <f t="shared" si="2"/>
        <v>55788.966</v>
      </c>
      <c r="J33" s="8">
        <f t="shared" si="3"/>
        <v>0</v>
      </c>
      <c r="K33" s="8">
        <f t="shared" si="4"/>
        <v>0</v>
      </c>
      <c r="L33" s="8">
        <f t="shared" si="5"/>
        <v>0</v>
      </c>
      <c r="M33" s="6"/>
    </row>
    <row r="34" spans="1:14" x14ac:dyDescent="0.25">
      <c r="A34" s="5">
        <v>6304</v>
      </c>
      <c r="B34" s="16" t="s">
        <v>14</v>
      </c>
      <c r="C34" s="8">
        <v>25019041</v>
      </c>
      <c r="D34" s="8">
        <v>25717062</v>
      </c>
      <c r="E34" s="8"/>
      <c r="F34" s="8"/>
      <c r="G34" s="8">
        <v>0</v>
      </c>
      <c r="H34" s="8">
        <f t="shared" si="1"/>
        <v>25019.041000000001</v>
      </c>
      <c r="I34" s="8">
        <f t="shared" si="2"/>
        <v>25717.062000000002</v>
      </c>
      <c r="J34" s="8">
        <f t="shared" si="3"/>
        <v>0</v>
      </c>
      <c r="K34" s="8">
        <f t="shared" si="4"/>
        <v>0</v>
      </c>
      <c r="L34" s="8">
        <f t="shared" si="5"/>
        <v>0</v>
      </c>
      <c r="M34" s="6"/>
    </row>
    <row r="35" spans="1:14" s="4" customFormat="1" ht="33" x14ac:dyDescent="0.25">
      <c r="A35" s="1">
        <v>5</v>
      </c>
      <c r="B35" s="2" t="s">
        <v>27</v>
      </c>
      <c r="C35" s="3">
        <v>449760000</v>
      </c>
      <c r="D35" s="3">
        <v>861722500</v>
      </c>
      <c r="E35" s="3">
        <v>666440000</v>
      </c>
      <c r="F35" s="3">
        <v>666440000</v>
      </c>
      <c r="G35" s="3">
        <v>3246800</v>
      </c>
      <c r="H35" s="3">
        <f t="shared" si="1"/>
        <v>449760</v>
      </c>
      <c r="I35" s="3">
        <f t="shared" si="2"/>
        <v>861722.5</v>
      </c>
      <c r="J35" s="3">
        <f t="shared" si="3"/>
        <v>666440</v>
      </c>
      <c r="K35" s="3">
        <f t="shared" si="4"/>
        <v>666440</v>
      </c>
      <c r="L35" s="3">
        <f t="shared" si="5"/>
        <v>3246.8</v>
      </c>
      <c r="M35" s="2"/>
      <c r="N35" s="9"/>
    </row>
    <row r="36" spans="1:14" ht="33" x14ac:dyDescent="0.25">
      <c r="A36" s="5">
        <v>6405</v>
      </c>
      <c r="B36" s="16" t="s">
        <v>72</v>
      </c>
      <c r="C36" s="8">
        <v>449760000</v>
      </c>
      <c r="D36" s="8">
        <v>859000000</v>
      </c>
      <c r="E36" s="8"/>
      <c r="F36" s="8"/>
      <c r="G36" s="8">
        <v>0</v>
      </c>
      <c r="H36" s="8">
        <f t="shared" si="1"/>
        <v>449760</v>
      </c>
      <c r="I36" s="8">
        <f t="shared" si="2"/>
        <v>859000</v>
      </c>
      <c r="J36" s="8">
        <f t="shared" si="3"/>
        <v>0</v>
      </c>
      <c r="K36" s="8">
        <f t="shared" si="4"/>
        <v>0</v>
      </c>
      <c r="L36" s="8">
        <f t="shared" si="5"/>
        <v>0</v>
      </c>
      <c r="M36" s="6"/>
    </row>
    <row r="37" spans="1:14" x14ac:dyDescent="0.25">
      <c r="A37" s="5">
        <v>6449</v>
      </c>
      <c r="B37" s="16" t="s">
        <v>28</v>
      </c>
      <c r="C37" s="8">
        <v>0</v>
      </c>
      <c r="D37" s="8">
        <v>2722500</v>
      </c>
      <c r="E37" s="8"/>
      <c r="F37" s="8"/>
      <c r="G37" s="8">
        <v>3246800</v>
      </c>
      <c r="H37" s="8">
        <f t="shared" si="1"/>
        <v>0</v>
      </c>
      <c r="I37" s="8">
        <f t="shared" si="2"/>
        <v>2722.5</v>
      </c>
      <c r="J37" s="8">
        <f t="shared" si="3"/>
        <v>0</v>
      </c>
      <c r="K37" s="8">
        <f t="shared" si="4"/>
        <v>0</v>
      </c>
      <c r="L37" s="8">
        <f t="shared" si="5"/>
        <v>3246.8</v>
      </c>
      <c r="M37" s="6"/>
    </row>
    <row r="38" spans="1:14" s="4" customFormat="1" x14ac:dyDescent="0.25">
      <c r="A38" s="1">
        <v>6</v>
      </c>
      <c r="B38" s="2" t="s">
        <v>29</v>
      </c>
      <c r="C38" s="3">
        <v>105528229</v>
      </c>
      <c r="D38" s="3">
        <v>118809281</v>
      </c>
      <c r="E38" s="3">
        <v>120000000</v>
      </c>
      <c r="F38" s="3">
        <v>120000000</v>
      </c>
      <c r="G38" s="3">
        <v>19088101</v>
      </c>
      <c r="H38" s="3">
        <f t="shared" si="1"/>
        <v>105528.22900000001</v>
      </c>
      <c r="I38" s="3">
        <f t="shared" si="2"/>
        <v>118809.281</v>
      </c>
      <c r="J38" s="3">
        <f t="shared" si="3"/>
        <v>120000</v>
      </c>
      <c r="K38" s="3">
        <f t="shared" si="4"/>
        <v>120000</v>
      </c>
      <c r="L38" s="3">
        <f t="shared" si="5"/>
        <v>19088.100999999999</v>
      </c>
      <c r="M38" s="2"/>
      <c r="N38" s="9"/>
    </row>
    <row r="39" spans="1:14" x14ac:dyDescent="0.25">
      <c r="A39" s="5">
        <v>6501</v>
      </c>
      <c r="B39" s="16" t="s">
        <v>15</v>
      </c>
      <c r="C39" s="8">
        <v>66610905</v>
      </c>
      <c r="D39" s="8">
        <v>57580985</v>
      </c>
      <c r="E39" s="8"/>
      <c r="F39" s="8"/>
      <c r="G39" s="8">
        <v>7907328</v>
      </c>
      <c r="H39" s="8">
        <f t="shared" si="1"/>
        <v>66610.904999999999</v>
      </c>
      <c r="I39" s="8">
        <f t="shared" si="2"/>
        <v>57580.985000000001</v>
      </c>
      <c r="J39" s="8">
        <f t="shared" si="3"/>
        <v>0</v>
      </c>
      <c r="K39" s="8">
        <f t="shared" si="4"/>
        <v>0</v>
      </c>
      <c r="L39" s="8">
        <f t="shared" si="5"/>
        <v>7907.3280000000004</v>
      </c>
      <c r="M39" s="6"/>
    </row>
    <row r="40" spans="1:14" x14ac:dyDescent="0.25">
      <c r="A40" s="5">
        <v>6502</v>
      </c>
      <c r="B40" s="16" t="s">
        <v>30</v>
      </c>
      <c r="C40" s="8">
        <v>20376684</v>
      </c>
      <c r="D40" s="8">
        <v>38077404</v>
      </c>
      <c r="E40" s="8"/>
      <c r="F40" s="8"/>
      <c r="G40" s="8">
        <v>11180773</v>
      </c>
      <c r="H40" s="8">
        <f t="shared" si="1"/>
        <v>20376.684000000001</v>
      </c>
      <c r="I40" s="8">
        <f t="shared" si="2"/>
        <v>38077.404000000002</v>
      </c>
      <c r="J40" s="8">
        <f t="shared" si="3"/>
        <v>0</v>
      </c>
      <c r="K40" s="8">
        <f t="shared" si="4"/>
        <v>0</v>
      </c>
      <c r="L40" s="8">
        <f t="shared" si="5"/>
        <v>11180.772999999999</v>
      </c>
      <c r="M40" s="6"/>
    </row>
    <row r="41" spans="1:14" x14ac:dyDescent="0.25">
      <c r="A41" s="5">
        <v>6503</v>
      </c>
      <c r="B41" s="16" t="s">
        <v>31</v>
      </c>
      <c r="C41" s="8">
        <v>10802950</v>
      </c>
      <c r="D41" s="8">
        <v>16906500</v>
      </c>
      <c r="E41" s="8"/>
      <c r="F41" s="8"/>
      <c r="G41" s="8">
        <v>0</v>
      </c>
      <c r="H41" s="8">
        <f t="shared" si="1"/>
        <v>10802.95</v>
      </c>
      <c r="I41" s="8">
        <f t="shared" si="2"/>
        <v>16906.5</v>
      </c>
      <c r="J41" s="8">
        <f t="shared" si="3"/>
        <v>0</v>
      </c>
      <c r="K41" s="8">
        <f t="shared" si="4"/>
        <v>0</v>
      </c>
      <c r="L41" s="8">
        <f t="shared" si="5"/>
        <v>0</v>
      </c>
      <c r="M41" s="6"/>
    </row>
    <row r="42" spans="1:14" ht="33" x14ac:dyDescent="0.25">
      <c r="A42" s="5">
        <v>6504</v>
      </c>
      <c r="B42" s="16" t="s">
        <v>73</v>
      </c>
      <c r="C42" s="8">
        <v>1980000</v>
      </c>
      <c r="D42" s="8">
        <v>1980000</v>
      </c>
      <c r="E42" s="8"/>
      <c r="F42" s="8"/>
      <c r="G42" s="8">
        <v>0</v>
      </c>
      <c r="H42" s="8">
        <f t="shared" si="1"/>
        <v>1980</v>
      </c>
      <c r="I42" s="8">
        <f t="shared" si="2"/>
        <v>1980</v>
      </c>
      <c r="J42" s="8">
        <f t="shared" si="3"/>
        <v>0</v>
      </c>
      <c r="K42" s="8">
        <f t="shared" si="4"/>
        <v>0</v>
      </c>
      <c r="L42" s="8">
        <f t="shared" si="5"/>
        <v>0</v>
      </c>
      <c r="M42" s="6"/>
    </row>
    <row r="43" spans="1:14" s="4" customFormat="1" x14ac:dyDescent="0.25">
      <c r="A43" s="1">
        <v>7</v>
      </c>
      <c r="B43" s="2" t="s">
        <v>32</v>
      </c>
      <c r="C43" s="3">
        <v>157220225</v>
      </c>
      <c r="D43" s="3">
        <v>68027701</v>
      </c>
      <c r="E43" s="3">
        <v>95000000</v>
      </c>
      <c r="F43" s="3">
        <v>95000000</v>
      </c>
      <c r="G43" s="3">
        <v>8548000</v>
      </c>
      <c r="H43" s="3">
        <f t="shared" si="1"/>
        <v>157220.22500000001</v>
      </c>
      <c r="I43" s="3">
        <f t="shared" si="2"/>
        <v>68027.701000000001</v>
      </c>
      <c r="J43" s="3">
        <f t="shared" si="3"/>
        <v>95000</v>
      </c>
      <c r="K43" s="3">
        <f t="shared" si="4"/>
        <v>95000</v>
      </c>
      <c r="L43" s="3">
        <f t="shared" si="5"/>
        <v>8548</v>
      </c>
      <c r="M43" s="2"/>
      <c r="N43" s="9"/>
    </row>
    <row r="44" spans="1:14" x14ac:dyDescent="0.25">
      <c r="A44" s="5">
        <v>6551</v>
      </c>
      <c r="B44" s="16" t="s">
        <v>6</v>
      </c>
      <c r="C44" s="8">
        <v>42639900</v>
      </c>
      <c r="D44" s="8">
        <v>38089701</v>
      </c>
      <c r="E44" s="8"/>
      <c r="F44" s="8"/>
      <c r="G44" s="8">
        <v>6928000</v>
      </c>
      <c r="H44" s="8">
        <f t="shared" si="1"/>
        <v>42639.9</v>
      </c>
      <c r="I44" s="8">
        <f t="shared" si="2"/>
        <v>38089.701000000001</v>
      </c>
      <c r="J44" s="8">
        <f t="shared" si="3"/>
        <v>0</v>
      </c>
      <c r="K44" s="8">
        <f t="shared" si="4"/>
        <v>0</v>
      </c>
      <c r="L44" s="8">
        <f t="shared" si="5"/>
        <v>6928</v>
      </c>
      <c r="M44" s="6"/>
    </row>
    <row r="45" spans="1:14" ht="33" x14ac:dyDescent="0.25">
      <c r="A45" s="5">
        <v>6552</v>
      </c>
      <c r="B45" s="16" t="s">
        <v>33</v>
      </c>
      <c r="C45" s="8">
        <v>34698000</v>
      </c>
      <c r="D45" s="8">
        <v>380000</v>
      </c>
      <c r="E45" s="8"/>
      <c r="F45" s="8"/>
      <c r="G45" s="8">
        <v>0</v>
      </c>
      <c r="H45" s="8">
        <f t="shared" si="1"/>
        <v>34698</v>
      </c>
      <c r="I45" s="8">
        <f t="shared" si="2"/>
        <v>380</v>
      </c>
      <c r="J45" s="8">
        <f t="shared" si="3"/>
        <v>0</v>
      </c>
      <c r="K45" s="8">
        <f t="shared" si="4"/>
        <v>0</v>
      </c>
      <c r="L45" s="8">
        <f t="shared" si="5"/>
        <v>0</v>
      </c>
      <c r="M45" s="6"/>
    </row>
    <row r="46" spans="1:14" x14ac:dyDescent="0.25">
      <c r="A46" s="5">
        <v>6599</v>
      </c>
      <c r="B46" s="16" t="s">
        <v>16</v>
      </c>
      <c r="C46" s="8">
        <v>77431450</v>
      </c>
      <c r="D46" s="8">
        <v>25933000</v>
      </c>
      <c r="E46" s="8"/>
      <c r="F46" s="8"/>
      <c r="G46" s="8">
        <v>1620000</v>
      </c>
      <c r="H46" s="8">
        <f t="shared" si="1"/>
        <v>77431.45</v>
      </c>
      <c r="I46" s="8">
        <f t="shared" si="2"/>
        <v>25933</v>
      </c>
      <c r="J46" s="8">
        <f t="shared" si="3"/>
        <v>0</v>
      </c>
      <c r="K46" s="8">
        <f t="shared" si="4"/>
        <v>0</v>
      </c>
      <c r="L46" s="8">
        <f t="shared" si="5"/>
        <v>1620</v>
      </c>
      <c r="M46" s="6"/>
    </row>
    <row r="47" spans="1:14" s="4" customFormat="1" ht="33" x14ac:dyDescent="0.25">
      <c r="A47" s="1">
        <v>8</v>
      </c>
      <c r="B47" s="2" t="s">
        <v>34</v>
      </c>
      <c r="C47" s="3">
        <v>157764709</v>
      </c>
      <c r="D47" s="3">
        <v>151426819</v>
      </c>
      <c r="E47" s="3">
        <v>150000000</v>
      </c>
      <c r="F47" s="3">
        <v>150000000</v>
      </c>
      <c r="G47" s="3">
        <v>10521627</v>
      </c>
      <c r="H47" s="3">
        <f t="shared" si="1"/>
        <v>157764.709</v>
      </c>
      <c r="I47" s="3">
        <f t="shared" si="2"/>
        <v>151426.81899999999</v>
      </c>
      <c r="J47" s="3">
        <f t="shared" si="3"/>
        <v>150000</v>
      </c>
      <c r="K47" s="3">
        <f t="shared" si="4"/>
        <v>150000</v>
      </c>
      <c r="L47" s="3">
        <f t="shared" si="5"/>
        <v>10521.627</v>
      </c>
      <c r="M47" s="2"/>
      <c r="N47" s="9"/>
    </row>
    <row r="48" spans="1:14" x14ac:dyDescent="0.25">
      <c r="A48" s="5">
        <v>6601</v>
      </c>
      <c r="B48" s="16" t="s">
        <v>35</v>
      </c>
      <c r="C48" s="8">
        <v>19770383</v>
      </c>
      <c r="D48" s="8">
        <v>16225324</v>
      </c>
      <c r="E48" s="8"/>
      <c r="F48" s="8"/>
      <c r="G48" s="8">
        <v>3466727</v>
      </c>
      <c r="H48" s="8">
        <f t="shared" si="1"/>
        <v>19770.383000000002</v>
      </c>
      <c r="I48" s="8">
        <f t="shared" si="2"/>
        <v>16225.324000000001</v>
      </c>
      <c r="J48" s="8">
        <f t="shared" si="3"/>
        <v>0</v>
      </c>
      <c r="K48" s="8">
        <f t="shared" si="4"/>
        <v>0</v>
      </c>
      <c r="L48" s="8">
        <f t="shared" si="5"/>
        <v>3466.7269999999999</v>
      </c>
      <c r="M48" s="6"/>
    </row>
    <row r="49" spans="1:14" x14ac:dyDescent="0.25">
      <c r="A49" s="5">
        <v>6603</v>
      </c>
      <c r="B49" s="16" t="s">
        <v>36</v>
      </c>
      <c r="C49" s="8">
        <v>2354071</v>
      </c>
      <c r="D49" s="8">
        <v>777883</v>
      </c>
      <c r="E49" s="8"/>
      <c r="F49" s="8"/>
      <c r="G49" s="8">
        <v>0</v>
      </c>
      <c r="H49" s="8">
        <f t="shared" si="1"/>
        <v>2354.0709999999999</v>
      </c>
      <c r="I49" s="8">
        <f t="shared" si="2"/>
        <v>777.88300000000004</v>
      </c>
      <c r="J49" s="8">
        <f t="shared" si="3"/>
        <v>0</v>
      </c>
      <c r="K49" s="8">
        <f t="shared" si="4"/>
        <v>0</v>
      </c>
      <c r="L49" s="8">
        <f t="shared" si="5"/>
        <v>0</v>
      </c>
      <c r="M49" s="6"/>
    </row>
    <row r="50" spans="1:14" x14ac:dyDescent="0.25">
      <c r="A50" s="5">
        <v>6605</v>
      </c>
      <c r="B50" s="16" t="s">
        <v>101</v>
      </c>
      <c r="C50" s="8">
        <v>0</v>
      </c>
      <c r="D50" s="8">
        <v>0</v>
      </c>
      <c r="E50" s="8"/>
      <c r="F50" s="8"/>
      <c r="G50" s="8">
        <v>1650000</v>
      </c>
      <c r="H50" s="8">
        <f t="shared" si="1"/>
        <v>0</v>
      </c>
      <c r="I50" s="8">
        <f t="shared" si="2"/>
        <v>0</v>
      </c>
      <c r="J50" s="8">
        <f t="shared" si="3"/>
        <v>0</v>
      </c>
      <c r="K50" s="8">
        <f t="shared" si="4"/>
        <v>0</v>
      </c>
      <c r="L50" s="8">
        <f t="shared" si="5"/>
        <v>1650</v>
      </c>
      <c r="M50" s="6"/>
    </row>
    <row r="51" spans="1:14" x14ac:dyDescent="0.25">
      <c r="A51" s="5">
        <v>6606</v>
      </c>
      <c r="B51" s="16" t="s">
        <v>74</v>
      </c>
      <c r="C51" s="8">
        <v>103941783</v>
      </c>
      <c r="D51" s="8">
        <v>101338400</v>
      </c>
      <c r="E51" s="8"/>
      <c r="F51" s="8"/>
      <c r="G51" s="8">
        <v>1635000</v>
      </c>
      <c r="H51" s="8">
        <f t="shared" si="1"/>
        <v>103941.783</v>
      </c>
      <c r="I51" s="8">
        <f t="shared" si="2"/>
        <v>101338.4</v>
      </c>
      <c r="J51" s="8">
        <f t="shared" si="3"/>
        <v>0</v>
      </c>
      <c r="K51" s="8">
        <f t="shared" si="4"/>
        <v>0</v>
      </c>
      <c r="L51" s="8">
        <f t="shared" si="5"/>
        <v>1635</v>
      </c>
      <c r="M51" s="6"/>
    </row>
    <row r="52" spans="1:14" x14ac:dyDescent="0.25">
      <c r="A52" s="5">
        <v>6608</v>
      </c>
      <c r="B52" s="16" t="s">
        <v>102</v>
      </c>
      <c r="C52" s="8">
        <v>0</v>
      </c>
      <c r="D52" s="8">
        <v>0</v>
      </c>
      <c r="E52" s="8"/>
      <c r="F52" s="8"/>
      <c r="G52" s="8">
        <v>3769900</v>
      </c>
      <c r="H52" s="8">
        <f t="shared" si="1"/>
        <v>0</v>
      </c>
      <c r="I52" s="8">
        <f t="shared" si="2"/>
        <v>0</v>
      </c>
      <c r="J52" s="8">
        <f t="shared" si="3"/>
        <v>0</v>
      </c>
      <c r="K52" s="8">
        <f t="shared" si="4"/>
        <v>0</v>
      </c>
      <c r="L52" s="8">
        <f t="shared" si="5"/>
        <v>3769.9</v>
      </c>
      <c r="M52" s="6"/>
    </row>
    <row r="53" spans="1:14" x14ac:dyDescent="0.25">
      <c r="A53" s="5">
        <v>6612</v>
      </c>
      <c r="B53" s="16" t="s">
        <v>37</v>
      </c>
      <c r="C53" s="8">
        <v>16799000</v>
      </c>
      <c r="D53" s="8">
        <v>13229200</v>
      </c>
      <c r="E53" s="8"/>
      <c r="F53" s="8"/>
      <c r="G53" s="8">
        <v>0</v>
      </c>
      <c r="H53" s="8">
        <f t="shared" si="1"/>
        <v>16799</v>
      </c>
      <c r="I53" s="8">
        <f t="shared" si="2"/>
        <v>13229.2</v>
      </c>
      <c r="J53" s="8">
        <f t="shared" si="3"/>
        <v>0</v>
      </c>
      <c r="K53" s="8">
        <f t="shared" si="4"/>
        <v>0</v>
      </c>
      <c r="L53" s="8">
        <f t="shared" si="5"/>
        <v>0</v>
      </c>
      <c r="M53" s="6"/>
    </row>
    <row r="54" spans="1:14" x14ac:dyDescent="0.25">
      <c r="A54" s="5">
        <v>6616</v>
      </c>
      <c r="B54" s="16" t="s">
        <v>75</v>
      </c>
      <c r="C54" s="8">
        <v>1287000</v>
      </c>
      <c r="D54" s="8">
        <v>1287000</v>
      </c>
      <c r="E54" s="8"/>
      <c r="F54" s="8"/>
      <c r="G54" s="8">
        <v>0</v>
      </c>
      <c r="H54" s="8">
        <f t="shared" si="1"/>
        <v>1287</v>
      </c>
      <c r="I54" s="8">
        <f t="shared" si="2"/>
        <v>1287</v>
      </c>
      <c r="J54" s="8">
        <f t="shared" si="3"/>
        <v>0</v>
      </c>
      <c r="K54" s="8">
        <f t="shared" si="4"/>
        <v>0</v>
      </c>
      <c r="L54" s="8">
        <f t="shared" si="5"/>
        <v>0</v>
      </c>
      <c r="M54" s="6"/>
    </row>
    <row r="55" spans="1:14" ht="33" x14ac:dyDescent="0.25">
      <c r="A55" s="5">
        <v>6617</v>
      </c>
      <c r="B55" s="16" t="s">
        <v>38</v>
      </c>
      <c r="C55" s="8">
        <v>6534000</v>
      </c>
      <c r="D55" s="8">
        <v>6561500</v>
      </c>
      <c r="E55" s="8"/>
      <c r="F55" s="8"/>
      <c r="G55" s="8">
        <v>0</v>
      </c>
      <c r="H55" s="8">
        <f t="shared" si="1"/>
        <v>6534</v>
      </c>
      <c r="I55" s="8">
        <f t="shared" si="2"/>
        <v>6561.5</v>
      </c>
      <c r="J55" s="8">
        <f t="shared" si="3"/>
        <v>0</v>
      </c>
      <c r="K55" s="8">
        <f t="shared" si="4"/>
        <v>0</v>
      </c>
      <c r="L55" s="8">
        <f t="shared" si="5"/>
        <v>0</v>
      </c>
      <c r="M55" s="6"/>
    </row>
    <row r="56" spans="1:14" x14ac:dyDescent="0.25">
      <c r="A56" s="5">
        <v>6618</v>
      </c>
      <c r="B56" s="16" t="s">
        <v>7</v>
      </c>
      <c r="C56" s="8">
        <v>4500000</v>
      </c>
      <c r="D56" s="8">
        <v>9000000</v>
      </c>
      <c r="E56" s="8"/>
      <c r="F56" s="8"/>
      <c r="G56" s="8">
        <v>0</v>
      </c>
      <c r="H56" s="8">
        <f t="shared" si="1"/>
        <v>4500</v>
      </c>
      <c r="I56" s="8">
        <f t="shared" si="2"/>
        <v>9000</v>
      </c>
      <c r="J56" s="8">
        <f t="shared" si="3"/>
        <v>0</v>
      </c>
      <c r="K56" s="8">
        <f t="shared" si="4"/>
        <v>0</v>
      </c>
      <c r="L56" s="8">
        <f t="shared" si="5"/>
        <v>0</v>
      </c>
      <c r="M56" s="6"/>
    </row>
    <row r="57" spans="1:14" x14ac:dyDescent="0.25">
      <c r="A57" s="5">
        <v>6649</v>
      </c>
      <c r="B57" s="16" t="s">
        <v>24</v>
      </c>
      <c r="C57" s="8">
        <v>220000</v>
      </c>
      <c r="D57" s="8">
        <v>0</v>
      </c>
      <c r="E57" s="8"/>
      <c r="F57" s="8"/>
      <c r="G57" s="8">
        <v>0</v>
      </c>
      <c r="H57" s="8">
        <f t="shared" si="1"/>
        <v>220</v>
      </c>
      <c r="I57" s="8">
        <f t="shared" si="2"/>
        <v>0</v>
      </c>
      <c r="J57" s="8">
        <f t="shared" si="3"/>
        <v>0</v>
      </c>
      <c r="K57" s="8">
        <f t="shared" si="4"/>
        <v>0</v>
      </c>
      <c r="L57" s="8">
        <f t="shared" si="5"/>
        <v>0</v>
      </c>
      <c r="M57" s="6"/>
    </row>
    <row r="58" spans="1:14" s="4" customFormat="1" x14ac:dyDescent="0.25">
      <c r="A58" s="1">
        <v>9</v>
      </c>
      <c r="B58" s="2" t="s">
        <v>39</v>
      </c>
      <c r="C58" s="3">
        <v>1200000</v>
      </c>
      <c r="D58" s="3">
        <v>0</v>
      </c>
      <c r="E58" s="3">
        <v>0</v>
      </c>
      <c r="F58" s="3">
        <v>0</v>
      </c>
      <c r="G58" s="3">
        <v>0</v>
      </c>
      <c r="H58" s="3">
        <f t="shared" si="1"/>
        <v>1200</v>
      </c>
      <c r="I58" s="3">
        <f t="shared" si="2"/>
        <v>0</v>
      </c>
      <c r="J58" s="3">
        <f t="shared" si="3"/>
        <v>0</v>
      </c>
      <c r="K58" s="3">
        <f t="shared" si="4"/>
        <v>0</v>
      </c>
      <c r="L58" s="3">
        <f t="shared" si="5"/>
        <v>0</v>
      </c>
      <c r="M58" s="2"/>
      <c r="N58" s="9"/>
    </row>
    <row r="59" spans="1:14" x14ac:dyDescent="0.25">
      <c r="A59" s="5">
        <v>6699</v>
      </c>
      <c r="B59" s="16" t="s">
        <v>40</v>
      </c>
      <c r="C59" s="8">
        <v>1200000</v>
      </c>
      <c r="D59" s="8">
        <v>0</v>
      </c>
      <c r="E59" s="8"/>
      <c r="F59" s="8"/>
      <c r="G59" s="8">
        <v>0</v>
      </c>
      <c r="H59" s="8">
        <f t="shared" si="1"/>
        <v>1200</v>
      </c>
      <c r="I59" s="8">
        <f t="shared" si="2"/>
        <v>0</v>
      </c>
      <c r="J59" s="8">
        <f t="shared" si="3"/>
        <v>0</v>
      </c>
      <c r="K59" s="8">
        <f t="shared" si="4"/>
        <v>0</v>
      </c>
      <c r="L59" s="8">
        <f t="shared" si="5"/>
        <v>0</v>
      </c>
      <c r="M59" s="6"/>
    </row>
    <row r="60" spans="1:14" s="4" customFormat="1" x14ac:dyDescent="0.25">
      <c r="A60" s="1">
        <v>10</v>
      </c>
      <c r="B60" s="2" t="s">
        <v>41</v>
      </c>
      <c r="C60" s="3">
        <v>288397400</v>
      </c>
      <c r="D60" s="3">
        <v>166226800</v>
      </c>
      <c r="E60" s="3">
        <v>170000000</v>
      </c>
      <c r="F60" s="3">
        <v>170000000</v>
      </c>
      <c r="G60" s="3">
        <v>20573000</v>
      </c>
      <c r="H60" s="3">
        <f t="shared" si="1"/>
        <v>288397.40000000002</v>
      </c>
      <c r="I60" s="3">
        <f t="shared" si="2"/>
        <v>166226.79999999999</v>
      </c>
      <c r="J60" s="3">
        <f t="shared" si="3"/>
        <v>170000</v>
      </c>
      <c r="K60" s="3">
        <f>F60/1000</f>
        <v>170000</v>
      </c>
      <c r="L60" s="3">
        <f t="shared" si="5"/>
        <v>20573</v>
      </c>
      <c r="M60" s="2"/>
      <c r="N60" s="9"/>
    </row>
    <row r="61" spans="1:14" x14ac:dyDescent="0.25">
      <c r="A61" s="5">
        <v>6701</v>
      </c>
      <c r="B61" s="16" t="s">
        <v>42</v>
      </c>
      <c r="C61" s="8">
        <v>69017400</v>
      </c>
      <c r="D61" s="8">
        <v>24336800</v>
      </c>
      <c r="E61" s="8"/>
      <c r="F61" s="8"/>
      <c r="G61" s="8">
        <v>18313000</v>
      </c>
      <c r="H61" s="8">
        <f t="shared" si="1"/>
        <v>69017.399999999994</v>
      </c>
      <c r="I61" s="8">
        <f t="shared" si="2"/>
        <v>24336.799999999999</v>
      </c>
      <c r="J61" s="8">
        <f t="shared" si="3"/>
        <v>0</v>
      </c>
      <c r="K61" s="8">
        <f t="shared" si="4"/>
        <v>0</v>
      </c>
      <c r="L61" s="8">
        <f t="shared" si="5"/>
        <v>18313</v>
      </c>
      <c r="M61" s="6"/>
    </row>
    <row r="62" spans="1:14" x14ac:dyDescent="0.25">
      <c r="A62" s="5">
        <v>6702</v>
      </c>
      <c r="B62" s="16" t="s">
        <v>43</v>
      </c>
      <c r="C62" s="8">
        <v>25350000</v>
      </c>
      <c r="D62" s="8">
        <v>21700000</v>
      </c>
      <c r="E62" s="8"/>
      <c r="F62" s="8"/>
      <c r="G62" s="8">
        <v>1050000</v>
      </c>
      <c r="H62" s="8">
        <f t="shared" si="1"/>
        <v>25350</v>
      </c>
      <c r="I62" s="8">
        <f t="shared" si="2"/>
        <v>21700</v>
      </c>
      <c r="J62" s="8">
        <f t="shared" si="3"/>
        <v>0</v>
      </c>
      <c r="K62" s="8">
        <f t="shared" si="4"/>
        <v>0</v>
      </c>
      <c r="L62" s="8">
        <f t="shared" si="5"/>
        <v>1050</v>
      </c>
      <c r="M62" s="6"/>
    </row>
    <row r="63" spans="1:14" x14ac:dyDescent="0.25">
      <c r="A63" s="5">
        <v>6703</v>
      </c>
      <c r="B63" s="16" t="s">
        <v>44</v>
      </c>
      <c r="C63" s="8">
        <v>60150000</v>
      </c>
      <c r="D63" s="8">
        <v>19790000</v>
      </c>
      <c r="E63" s="8"/>
      <c r="F63" s="8"/>
      <c r="G63" s="8">
        <v>1210000</v>
      </c>
      <c r="H63" s="8">
        <f t="shared" si="1"/>
        <v>60150</v>
      </c>
      <c r="I63" s="8">
        <f t="shared" si="2"/>
        <v>19790</v>
      </c>
      <c r="J63" s="8">
        <f t="shared" si="3"/>
        <v>0</v>
      </c>
      <c r="K63" s="8">
        <f t="shared" si="4"/>
        <v>0</v>
      </c>
      <c r="L63" s="8">
        <f t="shared" si="5"/>
        <v>1210</v>
      </c>
      <c r="M63" s="6"/>
    </row>
    <row r="64" spans="1:14" x14ac:dyDescent="0.25">
      <c r="A64" s="5">
        <v>6704</v>
      </c>
      <c r="B64" s="16" t="s">
        <v>8</v>
      </c>
      <c r="C64" s="8">
        <v>100150000</v>
      </c>
      <c r="D64" s="8">
        <v>70100000</v>
      </c>
      <c r="E64" s="8"/>
      <c r="F64" s="8"/>
      <c r="G64" s="8">
        <v>0</v>
      </c>
      <c r="H64" s="8">
        <f t="shared" si="1"/>
        <v>100150</v>
      </c>
      <c r="I64" s="8">
        <f t="shared" si="2"/>
        <v>70100</v>
      </c>
      <c r="J64" s="8">
        <f t="shared" si="3"/>
        <v>0</v>
      </c>
      <c r="K64" s="8">
        <f t="shared" si="4"/>
        <v>0</v>
      </c>
      <c r="L64" s="8">
        <f t="shared" si="5"/>
        <v>0</v>
      </c>
      <c r="M64" s="6"/>
    </row>
    <row r="65" spans="1:14" s="4" customFormat="1" x14ac:dyDescent="0.25">
      <c r="A65" s="1">
        <v>11</v>
      </c>
      <c r="B65" s="2" t="s">
        <v>45</v>
      </c>
      <c r="C65" s="3">
        <v>350668500</v>
      </c>
      <c r="D65" s="3">
        <v>126596000</v>
      </c>
      <c r="E65" s="3">
        <v>130000000</v>
      </c>
      <c r="F65" s="3">
        <v>130000000</v>
      </c>
      <c r="G65" s="3">
        <v>2675000</v>
      </c>
      <c r="H65" s="3">
        <f t="shared" si="1"/>
        <v>350668.5</v>
      </c>
      <c r="I65" s="3">
        <f t="shared" si="2"/>
        <v>126596</v>
      </c>
      <c r="J65" s="3">
        <f t="shared" si="3"/>
        <v>130000</v>
      </c>
      <c r="K65" s="3">
        <f t="shared" si="4"/>
        <v>130000</v>
      </c>
      <c r="L65" s="3">
        <f t="shared" si="5"/>
        <v>2675</v>
      </c>
      <c r="M65" s="2"/>
      <c r="N65" s="9"/>
    </row>
    <row r="66" spans="1:14" x14ac:dyDescent="0.25">
      <c r="A66" s="5">
        <v>6751</v>
      </c>
      <c r="B66" s="16" t="s">
        <v>46</v>
      </c>
      <c r="C66" s="8">
        <v>12170000</v>
      </c>
      <c r="D66" s="8">
        <v>1880000</v>
      </c>
      <c r="E66" s="8"/>
      <c r="F66" s="8"/>
      <c r="G66" s="8">
        <v>0</v>
      </c>
      <c r="H66" s="8">
        <f t="shared" si="1"/>
        <v>12170</v>
      </c>
      <c r="I66" s="8">
        <f t="shared" si="2"/>
        <v>1880</v>
      </c>
      <c r="J66" s="8">
        <f t="shared" si="3"/>
        <v>0</v>
      </c>
      <c r="K66" s="8">
        <f t="shared" si="4"/>
        <v>0</v>
      </c>
      <c r="L66" s="8">
        <f t="shared" si="5"/>
        <v>0</v>
      </c>
      <c r="M66" s="6"/>
    </row>
    <row r="67" spans="1:14" x14ac:dyDescent="0.25">
      <c r="A67" s="5">
        <v>6754</v>
      </c>
      <c r="B67" s="16" t="s">
        <v>76</v>
      </c>
      <c r="C67" s="8">
        <v>19500000</v>
      </c>
      <c r="D67" s="8">
        <v>0</v>
      </c>
      <c r="E67" s="8"/>
      <c r="F67" s="8"/>
      <c r="G67" s="8">
        <v>0</v>
      </c>
      <c r="H67" s="8">
        <f t="shared" si="1"/>
        <v>19500</v>
      </c>
      <c r="I67" s="8">
        <f t="shared" si="2"/>
        <v>0</v>
      </c>
      <c r="J67" s="8">
        <f t="shared" si="3"/>
        <v>0</v>
      </c>
      <c r="K67" s="8">
        <f t="shared" si="4"/>
        <v>0</v>
      </c>
      <c r="L67" s="8">
        <f t="shared" si="5"/>
        <v>0</v>
      </c>
      <c r="M67" s="6"/>
    </row>
    <row r="68" spans="1:14" ht="33" x14ac:dyDescent="0.25">
      <c r="A68" s="5">
        <v>6756</v>
      </c>
      <c r="B68" s="16" t="s">
        <v>77</v>
      </c>
      <c r="C68" s="8">
        <v>96857000</v>
      </c>
      <c r="D68" s="8">
        <v>48065000</v>
      </c>
      <c r="E68" s="8"/>
      <c r="F68" s="8"/>
      <c r="G68" s="8">
        <v>0</v>
      </c>
      <c r="H68" s="8">
        <f t="shared" si="1"/>
        <v>96857</v>
      </c>
      <c r="I68" s="8">
        <f t="shared" si="2"/>
        <v>48065</v>
      </c>
      <c r="J68" s="8">
        <f t="shared" si="3"/>
        <v>0</v>
      </c>
      <c r="K68" s="8">
        <f t="shared" si="4"/>
        <v>0</v>
      </c>
      <c r="L68" s="8">
        <f t="shared" si="5"/>
        <v>0</v>
      </c>
      <c r="M68" s="6"/>
    </row>
    <row r="69" spans="1:14" x14ac:dyDescent="0.25">
      <c r="A69" s="5">
        <v>6757</v>
      </c>
      <c r="B69" s="16" t="s">
        <v>47</v>
      </c>
      <c r="C69" s="8">
        <v>17331000</v>
      </c>
      <c r="D69" s="8">
        <v>5422000</v>
      </c>
      <c r="E69" s="8"/>
      <c r="F69" s="8"/>
      <c r="G69" s="8">
        <v>2675000</v>
      </c>
      <c r="H69" s="8">
        <f t="shared" si="1"/>
        <v>17331</v>
      </c>
      <c r="I69" s="8">
        <f t="shared" si="2"/>
        <v>5422</v>
      </c>
      <c r="J69" s="8">
        <f t="shared" si="3"/>
        <v>0</v>
      </c>
      <c r="K69" s="8">
        <f t="shared" si="4"/>
        <v>0</v>
      </c>
      <c r="L69" s="8">
        <f t="shared" si="5"/>
        <v>2675</v>
      </c>
      <c r="M69" s="6"/>
    </row>
    <row r="70" spans="1:14" x14ac:dyDescent="0.25">
      <c r="A70" s="5">
        <v>6758</v>
      </c>
      <c r="B70" s="16" t="s">
        <v>78</v>
      </c>
      <c r="C70" s="8">
        <v>31887500</v>
      </c>
      <c r="D70" s="8">
        <v>31325000</v>
      </c>
      <c r="E70" s="8"/>
      <c r="F70" s="8"/>
      <c r="G70" s="8">
        <v>0</v>
      </c>
      <c r="H70" s="8">
        <f t="shared" si="1"/>
        <v>31887.5</v>
      </c>
      <c r="I70" s="8">
        <f t="shared" si="2"/>
        <v>31325</v>
      </c>
      <c r="J70" s="8">
        <f t="shared" si="3"/>
        <v>0</v>
      </c>
      <c r="K70" s="8">
        <f t="shared" si="4"/>
        <v>0</v>
      </c>
      <c r="L70" s="8">
        <f t="shared" si="5"/>
        <v>0</v>
      </c>
      <c r="M70" s="6"/>
    </row>
    <row r="71" spans="1:14" x14ac:dyDescent="0.25">
      <c r="A71" s="5">
        <v>6799</v>
      </c>
      <c r="B71" s="16" t="s">
        <v>48</v>
      </c>
      <c r="C71" s="8">
        <v>65642000</v>
      </c>
      <c r="D71" s="8">
        <v>4103000</v>
      </c>
      <c r="E71" s="8"/>
      <c r="F71" s="8"/>
      <c r="G71" s="8">
        <v>0</v>
      </c>
      <c r="H71" s="8">
        <f t="shared" si="1"/>
        <v>65642</v>
      </c>
      <c r="I71" s="8">
        <f t="shared" si="2"/>
        <v>4103</v>
      </c>
      <c r="J71" s="8">
        <f t="shared" si="3"/>
        <v>0</v>
      </c>
      <c r="K71" s="8">
        <f t="shared" si="4"/>
        <v>0</v>
      </c>
      <c r="L71" s="8">
        <f t="shared" si="5"/>
        <v>0</v>
      </c>
      <c r="M71" s="6"/>
    </row>
    <row r="72" spans="1:14" s="4" customFormat="1" ht="66" x14ac:dyDescent="0.25">
      <c r="A72" s="1">
        <v>12</v>
      </c>
      <c r="B72" s="2" t="s">
        <v>49</v>
      </c>
      <c r="C72" s="3">
        <v>66211450</v>
      </c>
      <c r="D72" s="3">
        <v>18353500</v>
      </c>
      <c r="E72" s="3">
        <v>50000000</v>
      </c>
      <c r="F72" s="3">
        <v>50000000</v>
      </c>
      <c r="G72" s="3">
        <v>5770000</v>
      </c>
      <c r="H72" s="3">
        <f t="shared" ref="H72:H109" si="6">C72/1000</f>
        <v>66211.45</v>
      </c>
      <c r="I72" s="3">
        <f t="shared" ref="I72:I109" si="7">D72/1000</f>
        <v>18353.5</v>
      </c>
      <c r="J72" s="3">
        <f t="shared" ref="J72:J109" si="8">E72/1000</f>
        <v>50000</v>
      </c>
      <c r="K72" s="3">
        <f t="shared" ref="K72:K109" si="9">F72/1000</f>
        <v>50000</v>
      </c>
      <c r="L72" s="3">
        <f t="shared" ref="L72:L94" si="10">G72/1000</f>
        <v>5770</v>
      </c>
      <c r="M72" s="2"/>
      <c r="N72" s="9"/>
    </row>
    <row r="73" spans="1:14" ht="33" x14ac:dyDescent="0.25">
      <c r="A73" s="5">
        <v>6905</v>
      </c>
      <c r="B73" s="16" t="s">
        <v>61</v>
      </c>
      <c r="C73" s="8">
        <v>2460000</v>
      </c>
      <c r="D73" s="8">
        <v>800000</v>
      </c>
      <c r="E73" s="8"/>
      <c r="F73" s="8"/>
      <c r="G73" s="8">
        <v>0</v>
      </c>
      <c r="H73" s="8">
        <f t="shared" si="6"/>
        <v>2460</v>
      </c>
      <c r="I73" s="8">
        <f t="shared" si="7"/>
        <v>800</v>
      </c>
      <c r="J73" s="8">
        <f t="shared" si="8"/>
        <v>0</v>
      </c>
      <c r="K73" s="8">
        <f t="shared" si="9"/>
        <v>0</v>
      </c>
      <c r="L73" s="8">
        <f t="shared" si="10"/>
        <v>0</v>
      </c>
      <c r="M73" s="6"/>
    </row>
    <row r="74" spans="1:14" x14ac:dyDescent="0.25">
      <c r="A74" s="5">
        <v>6906</v>
      </c>
      <c r="B74" s="16" t="s">
        <v>79</v>
      </c>
      <c r="C74" s="8">
        <v>5093000</v>
      </c>
      <c r="D74" s="8">
        <v>0</v>
      </c>
      <c r="E74" s="8"/>
      <c r="F74" s="8"/>
      <c r="G74" s="8">
        <v>0</v>
      </c>
      <c r="H74" s="8">
        <f t="shared" si="6"/>
        <v>5093</v>
      </c>
      <c r="I74" s="8">
        <f t="shared" si="7"/>
        <v>0</v>
      </c>
      <c r="J74" s="8">
        <f t="shared" si="8"/>
        <v>0</v>
      </c>
      <c r="K74" s="8">
        <f t="shared" si="9"/>
        <v>0</v>
      </c>
      <c r="L74" s="8">
        <f t="shared" si="10"/>
        <v>0</v>
      </c>
      <c r="M74" s="6"/>
    </row>
    <row r="75" spans="1:14" x14ac:dyDescent="0.25">
      <c r="A75" s="5">
        <v>6912</v>
      </c>
      <c r="B75" s="16" t="s">
        <v>50</v>
      </c>
      <c r="C75" s="8">
        <v>13592450</v>
      </c>
      <c r="D75" s="8">
        <v>6068500</v>
      </c>
      <c r="E75" s="8"/>
      <c r="F75" s="8"/>
      <c r="G75" s="8">
        <v>0</v>
      </c>
      <c r="H75" s="8">
        <f t="shared" si="6"/>
        <v>13592.45</v>
      </c>
      <c r="I75" s="8">
        <f t="shared" si="7"/>
        <v>6068.5</v>
      </c>
      <c r="J75" s="8">
        <f t="shared" si="8"/>
        <v>0</v>
      </c>
      <c r="K75" s="8">
        <f t="shared" si="9"/>
        <v>0</v>
      </c>
      <c r="L75" s="8">
        <f t="shared" si="10"/>
        <v>0</v>
      </c>
      <c r="M75" s="6"/>
    </row>
    <row r="76" spans="1:14" x14ac:dyDescent="0.25">
      <c r="A76" s="5">
        <v>6913</v>
      </c>
      <c r="B76" s="16" t="s">
        <v>51</v>
      </c>
      <c r="C76" s="8">
        <v>3650000</v>
      </c>
      <c r="D76" s="8">
        <v>5150000</v>
      </c>
      <c r="E76" s="8"/>
      <c r="F76" s="8"/>
      <c r="G76" s="8">
        <v>5770000</v>
      </c>
      <c r="H76" s="8">
        <f t="shared" si="6"/>
        <v>3650</v>
      </c>
      <c r="I76" s="8">
        <f t="shared" si="7"/>
        <v>5150</v>
      </c>
      <c r="J76" s="8">
        <f t="shared" si="8"/>
        <v>0</v>
      </c>
      <c r="K76" s="8">
        <f t="shared" si="9"/>
        <v>0</v>
      </c>
      <c r="L76" s="8">
        <f t="shared" si="10"/>
        <v>5770</v>
      </c>
      <c r="M76" s="6"/>
    </row>
    <row r="77" spans="1:14" x14ac:dyDescent="0.25">
      <c r="A77" s="5">
        <v>6916</v>
      </c>
      <c r="B77" s="16" t="s">
        <v>80</v>
      </c>
      <c r="C77" s="8">
        <v>690000</v>
      </c>
      <c r="D77" s="8">
        <v>900000</v>
      </c>
      <c r="E77" s="8"/>
      <c r="F77" s="8"/>
      <c r="G77" s="8">
        <v>0</v>
      </c>
      <c r="H77" s="8">
        <f t="shared" si="6"/>
        <v>690</v>
      </c>
      <c r="I77" s="8">
        <f t="shared" si="7"/>
        <v>900</v>
      </c>
      <c r="J77" s="8">
        <f t="shared" si="8"/>
        <v>0</v>
      </c>
      <c r="K77" s="8">
        <f t="shared" si="9"/>
        <v>0</v>
      </c>
      <c r="L77" s="8">
        <f t="shared" si="10"/>
        <v>0</v>
      </c>
      <c r="M77" s="6"/>
    </row>
    <row r="78" spans="1:14" ht="33" x14ac:dyDescent="0.25">
      <c r="A78" s="5">
        <v>6949</v>
      </c>
      <c r="B78" s="16" t="s">
        <v>81</v>
      </c>
      <c r="C78" s="8">
        <v>40726000</v>
      </c>
      <c r="D78" s="8">
        <v>4935000</v>
      </c>
      <c r="E78" s="8"/>
      <c r="F78" s="8"/>
      <c r="G78" s="8">
        <v>0</v>
      </c>
      <c r="H78" s="8">
        <f t="shared" si="6"/>
        <v>40726</v>
      </c>
      <c r="I78" s="8">
        <f t="shared" si="7"/>
        <v>4935</v>
      </c>
      <c r="J78" s="8">
        <f t="shared" si="8"/>
        <v>0</v>
      </c>
      <c r="K78" s="8">
        <f t="shared" si="9"/>
        <v>0</v>
      </c>
      <c r="L78" s="8">
        <f t="shared" si="10"/>
        <v>0</v>
      </c>
      <c r="M78" s="6"/>
    </row>
    <row r="79" spans="1:14" s="4" customFormat="1" ht="33" x14ac:dyDescent="0.25">
      <c r="A79" s="1">
        <v>13</v>
      </c>
      <c r="B79" s="2" t="s">
        <v>52</v>
      </c>
      <c r="C79" s="3">
        <v>534337420</v>
      </c>
      <c r="D79" s="3">
        <v>425525800</v>
      </c>
      <c r="E79" s="3">
        <v>500000000</v>
      </c>
      <c r="F79" s="3">
        <v>500000000</v>
      </c>
      <c r="G79" s="3">
        <v>43041000</v>
      </c>
      <c r="H79" s="3">
        <f t="shared" si="6"/>
        <v>534337.42000000004</v>
      </c>
      <c r="I79" s="3">
        <f t="shared" si="7"/>
        <v>425525.8</v>
      </c>
      <c r="J79" s="3">
        <f t="shared" si="8"/>
        <v>500000</v>
      </c>
      <c r="K79" s="3">
        <f t="shared" si="9"/>
        <v>500000</v>
      </c>
      <c r="L79" s="3">
        <f t="shared" si="10"/>
        <v>43041</v>
      </c>
      <c r="M79" s="6"/>
      <c r="N79" s="9"/>
    </row>
    <row r="80" spans="1:14" ht="33" x14ac:dyDescent="0.25">
      <c r="A80" s="5">
        <v>7001</v>
      </c>
      <c r="B80" s="16" t="s">
        <v>82</v>
      </c>
      <c r="C80" s="8">
        <v>12519000</v>
      </c>
      <c r="D80" s="8">
        <v>8605000</v>
      </c>
      <c r="E80" s="8"/>
      <c r="F80" s="8"/>
      <c r="G80" s="8">
        <v>0</v>
      </c>
      <c r="H80" s="8">
        <f t="shared" si="6"/>
        <v>12519</v>
      </c>
      <c r="I80" s="8">
        <f t="shared" si="7"/>
        <v>8605</v>
      </c>
      <c r="J80" s="8">
        <f t="shared" si="8"/>
        <v>0</v>
      </c>
      <c r="K80" s="8">
        <f t="shared" si="9"/>
        <v>0</v>
      </c>
      <c r="L80" s="8">
        <f t="shared" si="10"/>
        <v>0</v>
      </c>
      <c r="M80" s="6"/>
    </row>
    <row r="81" spans="1:14" ht="49.5" x14ac:dyDescent="0.25">
      <c r="A81" s="5">
        <v>7002</v>
      </c>
      <c r="B81" s="16" t="s">
        <v>83</v>
      </c>
      <c r="C81" s="8">
        <v>0</v>
      </c>
      <c r="D81" s="8">
        <v>2750000</v>
      </c>
      <c r="E81" s="8"/>
      <c r="F81" s="8"/>
      <c r="G81" s="8">
        <v>0</v>
      </c>
      <c r="H81" s="8">
        <f t="shared" si="6"/>
        <v>0</v>
      </c>
      <c r="I81" s="8">
        <f t="shared" si="7"/>
        <v>2750</v>
      </c>
      <c r="J81" s="8">
        <f t="shared" si="8"/>
        <v>0</v>
      </c>
      <c r="K81" s="8">
        <f t="shared" si="9"/>
        <v>0</v>
      </c>
      <c r="L81" s="8">
        <f t="shared" si="10"/>
        <v>0</v>
      </c>
      <c r="M81" s="6"/>
    </row>
    <row r="82" spans="1:14" ht="49.5" x14ac:dyDescent="0.25">
      <c r="A82" s="5">
        <v>7003</v>
      </c>
      <c r="B82" s="16" t="s">
        <v>53</v>
      </c>
      <c r="C82" s="8">
        <v>92362420</v>
      </c>
      <c r="D82" s="8">
        <v>26741900</v>
      </c>
      <c r="E82" s="8"/>
      <c r="F82" s="8"/>
      <c r="G82" s="8">
        <v>0</v>
      </c>
      <c r="H82" s="8">
        <f t="shared" si="6"/>
        <v>92362.42</v>
      </c>
      <c r="I82" s="8">
        <f t="shared" si="7"/>
        <v>26741.9</v>
      </c>
      <c r="J82" s="8">
        <f t="shared" si="8"/>
        <v>0</v>
      </c>
      <c r="K82" s="8">
        <f t="shared" si="9"/>
        <v>0</v>
      </c>
      <c r="L82" s="8">
        <f t="shared" si="10"/>
        <v>0</v>
      </c>
      <c r="M82" s="6"/>
    </row>
    <row r="83" spans="1:14" x14ac:dyDescent="0.25">
      <c r="A83" s="5">
        <v>7004</v>
      </c>
      <c r="B83" s="16" t="s">
        <v>54</v>
      </c>
      <c r="C83" s="8">
        <v>10375000</v>
      </c>
      <c r="D83" s="8">
        <v>990000</v>
      </c>
      <c r="E83" s="8"/>
      <c r="F83" s="8"/>
      <c r="G83" s="8">
        <v>0</v>
      </c>
      <c r="H83" s="8">
        <f t="shared" si="6"/>
        <v>10375</v>
      </c>
      <c r="I83" s="8">
        <f t="shared" si="7"/>
        <v>990</v>
      </c>
      <c r="J83" s="8">
        <f t="shared" si="8"/>
        <v>0</v>
      </c>
      <c r="K83" s="8">
        <f t="shared" si="9"/>
        <v>0</v>
      </c>
      <c r="L83" s="8">
        <f t="shared" si="10"/>
        <v>0</v>
      </c>
      <c r="M83" s="6"/>
    </row>
    <row r="84" spans="1:14" ht="33" x14ac:dyDescent="0.25">
      <c r="A84" s="5">
        <v>7012</v>
      </c>
      <c r="B84" s="16" t="s">
        <v>55</v>
      </c>
      <c r="C84" s="8">
        <v>128600000</v>
      </c>
      <c r="D84" s="8">
        <v>2000000</v>
      </c>
      <c r="E84" s="8"/>
      <c r="F84" s="8"/>
      <c r="G84" s="8">
        <v>0</v>
      </c>
      <c r="H84" s="8">
        <f t="shared" si="6"/>
        <v>128600</v>
      </c>
      <c r="I84" s="8">
        <f t="shared" si="7"/>
        <v>2000</v>
      </c>
      <c r="J84" s="8">
        <f t="shared" si="8"/>
        <v>0</v>
      </c>
      <c r="K84" s="8">
        <f t="shared" si="9"/>
        <v>0</v>
      </c>
      <c r="L84" s="8">
        <f t="shared" si="10"/>
        <v>0</v>
      </c>
      <c r="M84" s="6"/>
    </row>
    <row r="85" spans="1:14" x14ac:dyDescent="0.25">
      <c r="A85" s="5">
        <v>7013</v>
      </c>
      <c r="B85" s="16" t="s">
        <v>56</v>
      </c>
      <c r="C85" s="8">
        <v>1445000</v>
      </c>
      <c r="D85" s="8">
        <v>970000</v>
      </c>
      <c r="E85" s="8"/>
      <c r="F85" s="8"/>
      <c r="G85" s="8">
        <v>0</v>
      </c>
      <c r="H85" s="8">
        <f t="shared" si="6"/>
        <v>1445</v>
      </c>
      <c r="I85" s="8">
        <f t="shared" si="7"/>
        <v>970</v>
      </c>
      <c r="J85" s="8">
        <f t="shared" si="8"/>
        <v>0</v>
      </c>
      <c r="K85" s="8">
        <f t="shared" si="9"/>
        <v>0</v>
      </c>
      <c r="L85" s="8">
        <f t="shared" si="10"/>
        <v>0</v>
      </c>
      <c r="M85" s="6"/>
    </row>
    <row r="86" spans="1:14" ht="49.5" x14ac:dyDescent="0.25">
      <c r="A86" s="5">
        <v>7017</v>
      </c>
      <c r="B86" s="16" t="s">
        <v>103</v>
      </c>
      <c r="C86" s="8">
        <v>0</v>
      </c>
      <c r="D86" s="8">
        <v>3942400</v>
      </c>
      <c r="E86" s="8"/>
      <c r="F86" s="8"/>
      <c r="G86" s="8"/>
      <c r="H86" s="8">
        <f t="shared" si="6"/>
        <v>0</v>
      </c>
      <c r="I86" s="8">
        <f t="shared" si="7"/>
        <v>3942.4</v>
      </c>
      <c r="J86" s="8">
        <f t="shared" si="8"/>
        <v>0</v>
      </c>
      <c r="K86" s="8">
        <f t="shared" si="9"/>
        <v>0</v>
      </c>
      <c r="L86" s="8">
        <f t="shared" si="10"/>
        <v>0</v>
      </c>
      <c r="M86" s="6"/>
    </row>
    <row r="87" spans="1:14" x14ac:dyDescent="0.25">
      <c r="A87" s="5">
        <v>7049</v>
      </c>
      <c r="B87" s="16" t="s">
        <v>40</v>
      </c>
      <c r="C87" s="8">
        <v>140266000</v>
      </c>
      <c r="D87" s="8">
        <v>191000500</v>
      </c>
      <c r="E87" s="8"/>
      <c r="F87" s="8"/>
      <c r="G87" s="8">
        <v>43041000</v>
      </c>
      <c r="H87" s="8">
        <f t="shared" si="6"/>
        <v>140266</v>
      </c>
      <c r="I87" s="8">
        <f t="shared" si="7"/>
        <v>191000.5</v>
      </c>
      <c r="J87" s="8">
        <f t="shared" si="8"/>
        <v>0</v>
      </c>
      <c r="K87" s="8">
        <f t="shared" si="9"/>
        <v>0</v>
      </c>
      <c r="L87" s="8">
        <f t="shared" si="10"/>
        <v>43041</v>
      </c>
      <c r="M87" s="6"/>
    </row>
    <row r="88" spans="1:14" s="4" customFormat="1" x14ac:dyDescent="0.25">
      <c r="A88" s="1">
        <v>14</v>
      </c>
      <c r="B88" s="2" t="s">
        <v>57</v>
      </c>
      <c r="C88" s="3">
        <v>591988472</v>
      </c>
      <c r="D88" s="3">
        <v>362096402</v>
      </c>
      <c r="E88" s="3">
        <v>391758192</v>
      </c>
      <c r="F88" s="3">
        <v>391758192</v>
      </c>
      <c r="G88" s="3">
        <v>25640000</v>
      </c>
      <c r="H88" s="3">
        <f t="shared" si="6"/>
        <v>591988.47199999995</v>
      </c>
      <c r="I88" s="3">
        <f t="shared" si="7"/>
        <v>362096.402</v>
      </c>
      <c r="J88" s="3">
        <f t="shared" si="8"/>
        <v>391758.19199999998</v>
      </c>
      <c r="K88" s="3">
        <f t="shared" si="9"/>
        <v>391758.19199999998</v>
      </c>
      <c r="L88" s="3">
        <f t="shared" si="10"/>
        <v>25640</v>
      </c>
      <c r="M88" s="2"/>
      <c r="N88" s="9"/>
    </row>
    <row r="89" spans="1:14" ht="33" x14ac:dyDescent="0.25">
      <c r="A89" s="5">
        <v>7756</v>
      </c>
      <c r="B89" s="16" t="s">
        <v>58</v>
      </c>
      <c r="C89" s="8">
        <v>20313000</v>
      </c>
      <c r="D89" s="8">
        <v>1545000</v>
      </c>
      <c r="E89" s="8"/>
      <c r="F89" s="8"/>
      <c r="G89" s="8">
        <v>0</v>
      </c>
      <c r="H89" s="8">
        <f t="shared" si="6"/>
        <v>20313</v>
      </c>
      <c r="I89" s="8">
        <f t="shared" si="7"/>
        <v>1545</v>
      </c>
      <c r="J89" s="8">
        <f t="shared" si="8"/>
        <v>0</v>
      </c>
      <c r="K89" s="8">
        <f t="shared" si="9"/>
        <v>0</v>
      </c>
      <c r="L89" s="8">
        <f t="shared" si="10"/>
        <v>0</v>
      </c>
      <c r="M89" s="6"/>
    </row>
    <row r="90" spans="1:14" x14ac:dyDescent="0.25">
      <c r="A90" s="5">
        <v>7761</v>
      </c>
      <c r="B90" s="16" t="s">
        <v>9</v>
      </c>
      <c r="C90" s="8">
        <v>37320130</v>
      </c>
      <c r="D90" s="8">
        <v>10935000</v>
      </c>
      <c r="E90" s="8"/>
      <c r="F90" s="8"/>
      <c r="G90" s="8">
        <v>0</v>
      </c>
      <c r="H90" s="8">
        <f t="shared" si="6"/>
        <v>37320.129999999997</v>
      </c>
      <c r="I90" s="8">
        <f t="shared" si="7"/>
        <v>10935</v>
      </c>
      <c r="J90" s="8">
        <f t="shared" si="8"/>
        <v>0</v>
      </c>
      <c r="K90" s="8">
        <f t="shared" si="9"/>
        <v>0</v>
      </c>
      <c r="L90" s="8">
        <f t="shared" si="10"/>
        <v>0</v>
      </c>
      <c r="M90" s="6"/>
    </row>
    <row r="91" spans="1:14" x14ac:dyDescent="0.25">
      <c r="A91" s="5">
        <v>7799</v>
      </c>
      <c r="B91" s="16" t="s">
        <v>59</v>
      </c>
      <c r="C91" s="8">
        <v>181148000</v>
      </c>
      <c r="D91" s="8">
        <v>97225000</v>
      </c>
      <c r="E91" s="8"/>
      <c r="F91" s="8"/>
      <c r="G91" s="8">
        <v>25640000</v>
      </c>
      <c r="H91" s="8">
        <f t="shared" si="6"/>
        <v>181148</v>
      </c>
      <c r="I91" s="8">
        <f t="shared" si="7"/>
        <v>97225</v>
      </c>
      <c r="J91" s="8">
        <f t="shared" si="8"/>
        <v>0</v>
      </c>
      <c r="K91" s="8">
        <f t="shared" si="9"/>
        <v>0</v>
      </c>
      <c r="L91" s="8">
        <f t="shared" si="10"/>
        <v>25640</v>
      </c>
      <c r="M91" s="6"/>
    </row>
    <row r="92" spans="1:14" s="4" customFormat="1" ht="49.5" x14ac:dyDescent="0.25">
      <c r="A92" s="1">
        <v>15</v>
      </c>
      <c r="B92" s="2" t="s">
        <v>60</v>
      </c>
      <c r="C92" s="3">
        <v>0</v>
      </c>
      <c r="D92" s="3">
        <v>0</v>
      </c>
      <c r="E92" s="3">
        <v>15600000</v>
      </c>
      <c r="F92" s="3">
        <v>15600000</v>
      </c>
      <c r="G92" s="3">
        <v>3900000</v>
      </c>
      <c r="H92" s="3">
        <f t="shared" si="6"/>
        <v>0</v>
      </c>
      <c r="I92" s="3">
        <f t="shared" si="7"/>
        <v>0</v>
      </c>
      <c r="J92" s="3">
        <f t="shared" si="8"/>
        <v>15600</v>
      </c>
      <c r="K92" s="3">
        <f t="shared" si="9"/>
        <v>15600</v>
      </c>
      <c r="L92" s="3">
        <f t="shared" si="10"/>
        <v>3900</v>
      </c>
      <c r="M92" s="2"/>
      <c r="N92" s="9"/>
    </row>
    <row r="93" spans="1:14" ht="99" x14ac:dyDescent="0.25">
      <c r="A93" s="14">
        <v>7854</v>
      </c>
      <c r="B93" s="16" t="s">
        <v>104</v>
      </c>
      <c r="C93" s="8">
        <v>0</v>
      </c>
      <c r="D93" s="8">
        <v>0</v>
      </c>
      <c r="E93" s="8"/>
      <c r="F93" s="8"/>
      <c r="G93" s="8">
        <v>3900000</v>
      </c>
      <c r="H93" s="8">
        <f t="shared" si="6"/>
        <v>0</v>
      </c>
      <c r="I93" s="8">
        <f t="shared" si="7"/>
        <v>0</v>
      </c>
      <c r="J93" s="8">
        <f t="shared" si="8"/>
        <v>0</v>
      </c>
      <c r="K93" s="8">
        <f t="shared" si="9"/>
        <v>0</v>
      </c>
      <c r="L93" s="8">
        <f t="shared" si="10"/>
        <v>3900</v>
      </c>
      <c r="M93" s="6"/>
    </row>
    <row r="94" spans="1:14" s="4" customFormat="1" ht="132" x14ac:dyDescent="0.25">
      <c r="A94" s="1">
        <v>16</v>
      </c>
      <c r="B94" s="191" t="s">
        <v>230</v>
      </c>
      <c r="C94" s="3">
        <v>0</v>
      </c>
      <c r="D94" s="3">
        <v>0</v>
      </c>
      <c r="E94" s="3">
        <v>700000000</v>
      </c>
      <c r="F94" s="3">
        <v>700000000</v>
      </c>
      <c r="G94" s="3"/>
      <c r="H94" s="3">
        <f t="shared" si="6"/>
        <v>0</v>
      </c>
      <c r="I94" s="3">
        <f t="shared" si="7"/>
        <v>0</v>
      </c>
      <c r="J94" s="3">
        <f t="shared" si="8"/>
        <v>700000</v>
      </c>
      <c r="K94" s="3">
        <f t="shared" si="9"/>
        <v>700000</v>
      </c>
      <c r="L94" s="3">
        <f t="shared" si="10"/>
        <v>0</v>
      </c>
      <c r="M94" s="6" t="s">
        <v>231</v>
      </c>
    </row>
    <row r="95" spans="1:14" s="4" customFormat="1" ht="33" x14ac:dyDescent="0.25">
      <c r="A95" s="10" t="s">
        <v>1</v>
      </c>
      <c r="B95" s="2" t="s">
        <v>105</v>
      </c>
      <c r="C95" s="11">
        <v>1963500105</v>
      </c>
      <c r="D95" s="11">
        <v>1473308261</v>
      </c>
      <c r="E95" s="11">
        <v>573880000</v>
      </c>
      <c r="F95" s="11">
        <v>573880000</v>
      </c>
      <c r="G95" s="11">
        <v>0</v>
      </c>
      <c r="H95" s="11">
        <f t="shared" si="6"/>
        <v>1963500.105</v>
      </c>
      <c r="I95" s="11">
        <f t="shared" si="7"/>
        <v>1473308.2609999999</v>
      </c>
      <c r="J95" s="11">
        <f t="shared" si="8"/>
        <v>573880</v>
      </c>
      <c r="K95" s="11">
        <f t="shared" si="9"/>
        <v>573880</v>
      </c>
      <c r="L95" s="11"/>
      <c r="M95" s="29"/>
      <c r="N95" s="9"/>
    </row>
    <row r="96" spans="1:14" s="4" customFormat="1" x14ac:dyDescent="0.25">
      <c r="A96" s="1">
        <v>1</v>
      </c>
      <c r="B96" s="12" t="s">
        <v>95</v>
      </c>
      <c r="C96" s="3">
        <v>732798100</v>
      </c>
      <c r="D96" s="3">
        <v>226000000</v>
      </c>
      <c r="E96" s="3"/>
      <c r="F96" s="3"/>
      <c r="G96" s="3">
        <v>0</v>
      </c>
      <c r="H96" s="3">
        <f t="shared" si="6"/>
        <v>732798.1</v>
      </c>
      <c r="I96" s="3">
        <f t="shared" si="7"/>
        <v>226000</v>
      </c>
      <c r="J96" s="3">
        <f t="shared" si="8"/>
        <v>0</v>
      </c>
      <c r="K96" s="3">
        <f t="shared" si="9"/>
        <v>0</v>
      </c>
      <c r="L96" s="3"/>
      <c r="M96" s="6"/>
      <c r="N96" s="9"/>
    </row>
    <row r="97" spans="1:19" ht="33" x14ac:dyDescent="0.25">
      <c r="A97" s="5">
        <v>6404</v>
      </c>
      <c r="B97" s="16" t="s">
        <v>62</v>
      </c>
      <c r="C97" s="8">
        <v>732798100</v>
      </c>
      <c r="D97" s="8">
        <v>226000000</v>
      </c>
      <c r="E97" s="8"/>
      <c r="F97" s="8"/>
      <c r="G97" s="8"/>
      <c r="H97" s="8">
        <f t="shared" si="6"/>
        <v>732798.1</v>
      </c>
      <c r="I97" s="8">
        <f t="shared" si="7"/>
        <v>226000</v>
      </c>
      <c r="J97" s="8">
        <f t="shared" si="8"/>
        <v>0</v>
      </c>
      <c r="K97" s="8">
        <f t="shared" si="9"/>
        <v>0</v>
      </c>
      <c r="L97" s="8"/>
      <c r="M97" s="6"/>
    </row>
    <row r="98" spans="1:19" s="4" customFormat="1" x14ac:dyDescent="0.25">
      <c r="A98" s="1">
        <v>2</v>
      </c>
      <c r="B98" s="12" t="s">
        <v>94</v>
      </c>
      <c r="C98" s="3">
        <v>794019203</v>
      </c>
      <c r="D98" s="3">
        <v>636983068.60000002</v>
      </c>
      <c r="E98" s="3"/>
      <c r="F98" s="3"/>
      <c r="G98" s="3">
        <v>0</v>
      </c>
      <c r="H98" s="3">
        <f t="shared" si="6"/>
        <v>794019.20299999998</v>
      </c>
      <c r="I98" s="3">
        <f t="shared" si="7"/>
        <v>636983.0686</v>
      </c>
      <c r="J98" s="3">
        <f t="shared" si="8"/>
        <v>0</v>
      </c>
      <c r="K98" s="3">
        <f t="shared" si="9"/>
        <v>0</v>
      </c>
      <c r="L98" s="3"/>
      <c r="M98" s="6"/>
      <c r="N98" s="9"/>
    </row>
    <row r="99" spans="1:19" ht="33" x14ac:dyDescent="0.25">
      <c r="A99" s="5">
        <v>7952</v>
      </c>
      <c r="B99" s="16" t="s">
        <v>84</v>
      </c>
      <c r="C99" s="8">
        <v>514542069</v>
      </c>
      <c r="D99" s="8">
        <v>400252369</v>
      </c>
      <c r="E99" s="8"/>
      <c r="F99" s="8"/>
      <c r="G99" s="8"/>
      <c r="H99" s="8">
        <f t="shared" si="6"/>
        <v>514542.06900000002</v>
      </c>
      <c r="I99" s="8">
        <f t="shared" si="7"/>
        <v>400252.36900000001</v>
      </c>
      <c r="J99" s="8">
        <f t="shared" si="8"/>
        <v>0</v>
      </c>
      <c r="K99" s="8">
        <f t="shared" si="9"/>
        <v>0</v>
      </c>
      <c r="L99" s="8"/>
      <c r="M99" s="6"/>
    </row>
    <row r="100" spans="1:19" ht="33" x14ac:dyDescent="0.25">
      <c r="A100" s="5">
        <v>7953</v>
      </c>
      <c r="B100" s="16" t="s">
        <v>85</v>
      </c>
      <c r="C100" s="8">
        <v>40000000</v>
      </c>
      <c r="D100" s="8">
        <v>46000000</v>
      </c>
      <c r="E100" s="8"/>
      <c r="F100" s="8"/>
      <c r="G100" s="8"/>
      <c r="H100" s="8">
        <f t="shared" si="6"/>
        <v>40000</v>
      </c>
      <c r="I100" s="8">
        <f t="shared" si="7"/>
        <v>46000</v>
      </c>
      <c r="J100" s="8">
        <f t="shared" si="8"/>
        <v>0</v>
      </c>
      <c r="K100" s="8">
        <f t="shared" si="9"/>
        <v>0</v>
      </c>
      <c r="L100" s="8"/>
      <c r="M100" s="6"/>
    </row>
    <row r="101" spans="1:19" ht="33" x14ac:dyDescent="0.25">
      <c r="A101" s="5">
        <v>7954</v>
      </c>
      <c r="B101" s="16" t="s">
        <v>86</v>
      </c>
      <c r="C101" s="8">
        <v>130000000</v>
      </c>
      <c r="D101" s="8">
        <v>38248199</v>
      </c>
      <c r="E101" s="8"/>
      <c r="F101" s="8"/>
      <c r="G101" s="8"/>
      <c r="H101" s="8">
        <f t="shared" si="6"/>
        <v>130000</v>
      </c>
      <c r="I101" s="8">
        <f t="shared" si="7"/>
        <v>38248.199000000001</v>
      </c>
      <c r="J101" s="8">
        <f t="shared" si="8"/>
        <v>0</v>
      </c>
      <c r="K101" s="8">
        <f t="shared" si="9"/>
        <v>0</v>
      </c>
      <c r="L101" s="8"/>
      <c r="M101" s="6"/>
    </row>
    <row r="102" spans="1:19" s="4" customFormat="1" x14ac:dyDescent="0.25">
      <c r="A102" s="1">
        <v>3</v>
      </c>
      <c r="B102" s="2" t="s">
        <v>91</v>
      </c>
      <c r="C102" s="3">
        <v>385842600</v>
      </c>
      <c r="D102" s="3">
        <v>443347000.39999998</v>
      </c>
      <c r="E102" s="3">
        <v>573880000</v>
      </c>
      <c r="F102" s="3">
        <v>573880000</v>
      </c>
      <c r="G102" s="3"/>
      <c r="H102" s="3">
        <f t="shared" si="6"/>
        <v>385842.6</v>
      </c>
      <c r="I102" s="3">
        <f t="shared" si="7"/>
        <v>443347.00039999996</v>
      </c>
      <c r="J102" s="3">
        <f t="shared" si="8"/>
        <v>573880</v>
      </c>
      <c r="K102" s="3">
        <f t="shared" si="9"/>
        <v>573880</v>
      </c>
      <c r="L102" s="3"/>
      <c r="M102" s="2"/>
      <c r="N102" s="9"/>
    </row>
    <row r="103" spans="1:19" x14ac:dyDescent="0.25">
      <c r="A103" s="14" t="s">
        <v>106</v>
      </c>
      <c r="B103" s="36" t="s">
        <v>215</v>
      </c>
      <c r="C103" s="8">
        <v>312857600</v>
      </c>
      <c r="D103" s="8">
        <v>341692000</v>
      </c>
      <c r="E103" s="8">
        <v>503880000</v>
      </c>
      <c r="F103" s="8">
        <v>503880000</v>
      </c>
      <c r="G103" s="8"/>
      <c r="H103" s="8">
        <f t="shared" si="6"/>
        <v>312857.59999999998</v>
      </c>
      <c r="I103" s="8">
        <f t="shared" si="7"/>
        <v>341692</v>
      </c>
      <c r="J103" s="8">
        <f t="shared" si="8"/>
        <v>503880</v>
      </c>
      <c r="K103" s="8">
        <f t="shared" si="9"/>
        <v>503880</v>
      </c>
      <c r="L103" s="8"/>
      <c r="M103" s="6"/>
    </row>
    <row r="104" spans="1:19" x14ac:dyDescent="0.25">
      <c r="A104" s="14" t="s">
        <v>106</v>
      </c>
      <c r="B104" s="36" t="s">
        <v>96</v>
      </c>
      <c r="C104" s="8">
        <v>72985000</v>
      </c>
      <c r="D104" s="8">
        <v>101655000.40000001</v>
      </c>
      <c r="E104" s="8">
        <v>70000000</v>
      </c>
      <c r="F104" s="8">
        <v>70000000</v>
      </c>
      <c r="G104" s="8"/>
      <c r="H104" s="8">
        <f t="shared" si="6"/>
        <v>72985</v>
      </c>
      <c r="I104" s="8">
        <f t="shared" si="7"/>
        <v>101655.0004</v>
      </c>
      <c r="J104" s="8">
        <f t="shared" si="8"/>
        <v>70000</v>
      </c>
      <c r="K104" s="8">
        <f t="shared" si="9"/>
        <v>70000</v>
      </c>
      <c r="L104" s="8"/>
      <c r="M104" s="6"/>
    </row>
    <row r="105" spans="1:19" s="4" customFormat="1" x14ac:dyDescent="0.25">
      <c r="A105" s="1">
        <v>4</v>
      </c>
      <c r="B105" s="2" t="s">
        <v>92</v>
      </c>
      <c r="C105" s="3">
        <v>50840202</v>
      </c>
      <c r="D105" s="3">
        <v>166978192</v>
      </c>
      <c r="E105" s="3">
        <v>0</v>
      </c>
      <c r="F105" s="3">
        <v>0</v>
      </c>
      <c r="G105" s="3">
        <v>0</v>
      </c>
      <c r="H105" s="3">
        <f t="shared" si="6"/>
        <v>50840.201999999997</v>
      </c>
      <c r="I105" s="3">
        <f t="shared" si="7"/>
        <v>166978.19200000001</v>
      </c>
      <c r="J105" s="3">
        <f t="shared" si="8"/>
        <v>0</v>
      </c>
      <c r="K105" s="3">
        <f t="shared" si="9"/>
        <v>0</v>
      </c>
      <c r="L105" s="3"/>
      <c r="M105" s="2"/>
      <c r="N105" s="9"/>
    </row>
    <row r="106" spans="1:19" x14ac:dyDescent="0.25">
      <c r="A106" s="32" t="s">
        <v>106</v>
      </c>
      <c r="B106" s="15" t="s">
        <v>66</v>
      </c>
      <c r="C106" s="33">
        <v>50240010</v>
      </c>
      <c r="D106" s="33">
        <v>166440000</v>
      </c>
      <c r="E106" s="33"/>
      <c r="F106" s="33"/>
      <c r="G106" s="33"/>
      <c r="H106" s="33">
        <f t="shared" si="6"/>
        <v>50240.01</v>
      </c>
      <c r="I106" s="33">
        <f t="shared" si="7"/>
        <v>166440</v>
      </c>
      <c r="J106" s="33">
        <f t="shared" si="8"/>
        <v>0</v>
      </c>
      <c r="K106" s="33">
        <f t="shared" si="9"/>
        <v>0</v>
      </c>
      <c r="L106" s="33"/>
      <c r="M106" s="15"/>
    </row>
    <row r="107" spans="1:19" x14ac:dyDescent="0.25">
      <c r="A107" s="32" t="s">
        <v>106</v>
      </c>
      <c r="B107" s="15" t="s">
        <v>93</v>
      </c>
      <c r="C107" s="33">
        <v>600192</v>
      </c>
      <c r="D107" s="33">
        <v>538192</v>
      </c>
      <c r="E107" s="33"/>
      <c r="F107" s="33"/>
      <c r="G107" s="33"/>
      <c r="H107" s="33">
        <f t="shared" si="6"/>
        <v>600.19200000000001</v>
      </c>
      <c r="I107" s="33">
        <f t="shared" si="7"/>
        <v>538.19200000000001</v>
      </c>
      <c r="J107" s="33">
        <f t="shared" si="8"/>
        <v>0</v>
      </c>
      <c r="K107" s="33">
        <f t="shared" si="9"/>
        <v>0</v>
      </c>
      <c r="L107" s="33"/>
      <c r="M107" s="15"/>
    </row>
    <row r="108" spans="1:19" s="4" customFormat="1" x14ac:dyDescent="0.25">
      <c r="A108" s="52" t="s">
        <v>2</v>
      </c>
      <c r="B108" s="51" t="s">
        <v>107</v>
      </c>
      <c r="C108" s="33"/>
      <c r="D108" s="33"/>
      <c r="E108" s="20"/>
      <c r="F108" s="20"/>
      <c r="G108" s="20"/>
      <c r="H108" s="33">
        <f t="shared" si="6"/>
        <v>0</v>
      </c>
      <c r="I108" s="33">
        <f t="shared" si="7"/>
        <v>0</v>
      </c>
      <c r="J108" s="20">
        <f t="shared" si="8"/>
        <v>0</v>
      </c>
      <c r="K108" s="20">
        <f t="shared" si="9"/>
        <v>0</v>
      </c>
      <c r="L108" s="20"/>
      <c r="M108" s="27"/>
    </row>
    <row r="109" spans="1:19" s="4" customFormat="1" x14ac:dyDescent="0.25">
      <c r="A109" s="1">
        <v>1</v>
      </c>
      <c r="B109" s="12" t="s">
        <v>108</v>
      </c>
      <c r="C109" s="3">
        <v>8128000000</v>
      </c>
      <c r="D109" s="3">
        <v>7363000000</v>
      </c>
      <c r="E109" s="3">
        <v>7322000000</v>
      </c>
      <c r="F109" s="3">
        <v>7322000000</v>
      </c>
      <c r="G109" s="3"/>
      <c r="H109" s="3">
        <f t="shared" si="6"/>
        <v>8128000</v>
      </c>
      <c r="I109" s="3">
        <f t="shared" si="7"/>
        <v>7363000</v>
      </c>
      <c r="J109" s="3">
        <f t="shared" si="8"/>
        <v>7322000</v>
      </c>
      <c r="K109" s="3">
        <f t="shared" si="9"/>
        <v>7322000</v>
      </c>
      <c r="L109" s="3"/>
      <c r="M109" s="12"/>
      <c r="N109" s="28"/>
      <c r="O109" s="28"/>
      <c r="P109" s="28"/>
      <c r="Q109" s="28"/>
      <c r="R109" s="28"/>
      <c r="S109" s="28"/>
    </row>
    <row r="110" spans="1:19" s="4" customFormat="1" ht="33" x14ac:dyDescent="0.25">
      <c r="A110" s="1">
        <v>2</v>
      </c>
      <c r="B110" s="12" t="s">
        <v>221</v>
      </c>
      <c r="C110" s="42">
        <v>0.17048677738333753</v>
      </c>
      <c r="D110" s="42">
        <v>0.18556497791467635</v>
      </c>
      <c r="E110" s="42">
        <v>0.22507679368322803</v>
      </c>
      <c r="F110" s="42">
        <v>0.22507679368322803</v>
      </c>
      <c r="G110" s="3"/>
      <c r="H110" s="42">
        <v>0.17048677738333753</v>
      </c>
      <c r="I110" s="42">
        <v>0.18556497791467635</v>
      </c>
      <c r="J110" s="42">
        <v>0.22507679368322803</v>
      </c>
      <c r="K110" s="42">
        <v>0.22507679368322803</v>
      </c>
      <c r="L110" s="3"/>
      <c r="M110" s="12"/>
      <c r="N110" s="28"/>
      <c r="O110" s="28"/>
      <c r="P110" s="28"/>
      <c r="Q110" s="28"/>
      <c r="R110" s="28"/>
      <c r="S110" s="28"/>
    </row>
    <row r="111" spans="1:19" x14ac:dyDescent="0.25">
      <c r="A111" s="30"/>
      <c r="B111" s="31"/>
      <c r="C111" s="31"/>
      <c r="D111" s="21"/>
      <c r="E111" s="21"/>
      <c r="F111" s="21"/>
      <c r="G111" s="21"/>
      <c r="H111" s="21"/>
      <c r="I111" s="21"/>
      <c r="J111" s="21"/>
      <c r="K111" s="21"/>
      <c r="L111" s="21"/>
      <c r="M111" s="31"/>
    </row>
    <row r="113" spans="3:3" x14ac:dyDescent="0.25">
      <c r="C113" s="17"/>
    </row>
  </sheetData>
  <mergeCells count="10">
    <mergeCell ref="I4:I5"/>
    <mergeCell ref="J4:L4"/>
    <mergeCell ref="A1:M1"/>
    <mergeCell ref="A4:A5"/>
    <mergeCell ref="B4:B5"/>
    <mergeCell ref="C4:C5"/>
    <mergeCell ref="D4:D5"/>
    <mergeCell ref="E4:G4"/>
    <mergeCell ref="M4:M5"/>
    <mergeCell ref="H4:H5"/>
  </mergeCells>
  <pageMargins left="0.55000000000000004" right="0.41" top="0.48" bottom="0.53" header="0.3" footer="0.3"/>
  <pageSetup scale="8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I15" sqref="I15"/>
    </sheetView>
  </sheetViews>
  <sheetFormatPr defaultRowHeight="15.75" x14ac:dyDescent="0.25"/>
  <cols>
    <col min="1" max="1" width="5" style="44" customWidth="1"/>
    <col min="2" max="2" width="26.7109375" style="54" customWidth="1"/>
    <col min="3" max="3" width="13.28515625" style="45" bestFit="1" customWidth="1"/>
    <col min="4" max="4" width="11.7109375" style="45" customWidth="1"/>
    <col min="5" max="5" width="10.140625" style="46" bestFit="1" customWidth="1"/>
    <col min="6" max="6" width="15.42578125" style="46" bestFit="1" customWidth="1"/>
    <col min="7" max="7" width="21" style="46" customWidth="1"/>
    <col min="8" max="8" width="13.7109375" style="46" bestFit="1" customWidth="1"/>
    <col min="9" max="9" width="13.7109375" style="46" customWidth="1"/>
    <col min="10" max="10" width="9.28515625" style="43" customWidth="1"/>
    <col min="11" max="13" width="10.140625" style="43" bestFit="1" customWidth="1"/>
    <col min="14" max="16384" width="9.140625" style="43"/>
  </cols>
  <sheetData>
    <row r="1" spans="1:10" x14ac:dyDescent="0.25">
      <c r="A1" s="252" t="s">
        <v>239</v>
      </c>
      <c r="B1" s="252"/>
      <c r="C1" s="252"/>
      <c r="D1" s="252"/>
      <c r="E1" s="252"/>
      <c r="F1" s="252"/>
      <c r="G1" s="252"/>
      <c r="H1" s="252"/>
      <c r="I1" s="252"/>
      <c r="J1" s="252"/>
    </row>
    <row r="2" spans="1:10" ht="16.5" x14ac:dyDescent="0.25">
      <c r="A2" s="254" t="s">
        <v>110</v>
      </c>
      <c r="B2" s="254"/>
      <c r="C2" s="254"/>
      <c r="D2" s="254"/>
      <c r="E2" s="254"/>
      <c r="F2" s="254"/>
      <c r="G2" s="254"/>
      <c r="H2" s="254"/>
      <c r="I2" s="254"/>
      <c r="J2" s="254"/>
    </row>
    <row r="3" spans="1:10" ht="16.5" x14ac:dyDescent="0.25">
      <c r="A3" s="253" t="s">
        <v>207</v>
      </c>
      <c r="B3" s="254"/>
      <c r="C3" s="254"/>
      <c r="D3" s="254"/>
      <c r="E3" s="254"/>
      <c r="F3" s="254"/>
      <c r="G3" s="254"/>
      <c r="H3" s="254"/>
      <c r="I3" s="254"/>
      <c r="J3" s="254"/>
    </row>
    <row r="4" spans="1:10" ht="17.25" x14ac:dyDescent="0.25">
      <c r="A4" s="255"/>
      <c r="B4" s="255"/>
      <c r="C4" s="255"/>
      <c r="D4" s="255"/>
      <c r="E4" s="255"/>
      <c r="F4" s="255"/>
      <c r="G4" s="255"/>
      <c r="H4" s="255"/>
      <c r="I4" s="255"/>
      <c r="J4" s="255"/>
    </row>
    <row r="5" spans="1:10" x14ac:dyDescent="0.25">
      <c r="E5" s="45"/>
      <c r="H5" s="256" t="s">
        <v>232</v>
      </c>
      <c r="I5" s="256"/>
      <c r="J5" s="256"/>
    </row>
    <row r="6" spans="1:10" ht="15.75" customHeight="1" x14ac:dyDescent="0.25">
      <c r="A6" s="257" t="s">
        <v>112</v>
      </c>
      <c r="B6" s="258" t="s">
        <v>113</v>
      </c>
      <c r="C6" s="257" t="s">
        <v>162</v>
      </c>
      <c r="D6" s="257"/>
      <c r="E6" s="257"/>
      <c r="F6" s="257"/>
      <c r="G6" s="259" t="s">
        <v>216</v>
      </c>
      <c r="H6" s="257" t="s">
        <v>164</v>
      </c>
      <c r="I6" s="259" t="s">
        <v>218</v>
      </c>
      <c r="J6" s="257" t="s">
        <v>20</v>
      </c>
    </row>
    <row r="7" spans="1:10" ht="87" customHeight="1" x14ac:dyDescent="0.25">
      <c r="A7" s="257"/>
      <c r="B7" s="258"/>
      <c r="C7" s="47" t="s">
        <v>146</v>
      </c>
      <c r="D7" s="47" t="s">
        <v>147</v>
      </c>
      <c r="E7" s="47" t="s">
        <v>114</v>
      </c>
      <c r="F7" s="47" t="s">
        <v>115</v>
      </c>
      <c r="G7" s="260"/>
      <c r="H7" s="257"/>
      <c r="I7" s="260"/>
      <c r="J7" s="257"/>
    </row>
    <row r="8" spans="1:10" s="70" customFormat="1" ht="20.25" customHeight="1" x14ac:dyDescent="0.25">
      <c r="A8" s="68" t="s">
        <v>148</v>
      </c>
      <c r="B8" s="69" t="s">
        <v>149</v>
      </c>
      <c r="C8" s="68" t="s">
        <v>150</v>
      </c>
      <c r="D8" s="68" t="s">
        <v>151</v>
      </c>
      <c r="E8" s="68" t="s">
        <v>152</v>
      </c>
      <c r="F8" s="68" t="s">
        <v>163</v>
      </c>
      <c r="G8" s="68">
        <v>7</v>
      </c>
      <c r="H8" s="128" t="s">
        <v>217</v>
      </c>
      <c r="I8" s="128">
        <v>9</v>
      </c>
      <c r="J8" s="68">
        <v>10</v>
      </c>
    </row>
    <row r="9" spans="1:10" ht="20.25" customHeight="1" x14ac:dyDescent="0.25">
      <c r="A9" s="134"/>
      <c r="B9" s="67" t="s">
        <v>97</v>
      </c>
      <c r="C9" s="134"/>
      <c r="D9" s="135"/>
      <c r="E9" s="134"/>
      <c r="F9" s="135">
        <f>+F10+F17</f>
        <v>1673700</v>
      </c>
      <c r="G9" s="135">
        <f>+G10+G17</f>
        <v>1259700</v>
      </c>
      <c r="H9" s="135">
        <f>G9*0.4</f>
        <v>503880</v>
      </c>
      <c r="I9" s="135">
        <f>G9-H9</f>
        <v>755820</v>
      </c>
      <c r="J9" s="134"/>
    </row>
    <row r="10" spans="1:10" x14ac:dyDescent="0.25">
      <c r="A10" s="129">
        <v>1</v>
      </c>
      <c r="B10" s="130" t="s">
        <v>156</v>
      </c>
      <c r="C10" s="129">
        <f>C12+C13+C15+C16</f>
        <v>126</v>
      </c>
      <c r="D10" s="131"/>
      <c r="E10" s="129"/>
      <c r="F10" s="132">
        <f>+F11+F14</f>
        <v>638700</v>
      </c>
      <c r="G10" s="132">
        <f>F10</f>
        <v>638700</v>
      </c>
      <c r="H10" s="132"/>
      <c r="I10" s="132"/>
      <c r="J10" s="133"/>
    </row>
    <row r="11" spans="1:10" s="48" customFormat="1" x14ac:dyDescent="0.25">
      <c r="A11" s="58" t="s">
        <v>157</v>
      </c>
      <c r="B11" s="59" t="s">
        <v>160</v>
      </c>
      <c r="C11" s="58"/>
      <c r="D11" s="72"/>
      <c r="E11" s="58"/>
      <c r="F11" s="74">
        <f>SUM(F12:F13)</f>
        <v>199500</v>
      </c>
      <c r="G11" s="74"/>
      <c r="H11" s="74"/>
      <c r="I11" s="74"/>
      <c r="J11" s="60"/>
    </row>
    <row r="12" spans="1:10" s="81" customFormat="1" x14ac:dyDescent="0.25">
      <c r="A12" s="76"/>
      <c r="B12" s="77" t="s">
        <v>116</v>
      </c>
      <c r="C12" s="76">
        <v>57</v>
      </c>
      <c r="D12" s="78">
        <v>670</v>
      </c>
      <c r="E12" s="76">
        <v>5</v>
      </c>
      <c r="F12" s="79">
        <f>E12*D12*C12</f>
        <v>190950</v>
      </c>
      <c r="G12" s="79"/>
      <c r="H12" s="79"/>
      <c r="I12" s="79"/>
      <c r="J12" s="80"/>
    </row>
    <row r="13" spans="1:10" s="81" customFormat="1" x14ac:dyDescent="0.25">
      <c r="A13" s="76"/>
      <c r="B13" s="77" t="s">
        <v>117</v>
      </c>
      <c r="C13" s="76">
        <v>3</v>
      </c>
      <c r="D13" s="78">
        <v>570</v>
      </c>
      <c r="E13" s="76">
        <v>5</v>
      </c>
      <c r="F13" s="79">
        <f>E13*D13*C13</f>
        <v>8550</v>
      </c>
      <c r="G13" s="79"/>
      <c r="H13" s="79"/>
      <c r="I13" s="79"/>
      <c r="J13" s="80"/>
    </row>
    <row r="14" spans="1:10" s="48" customFormat="1" x14ac:dyDescent="0.25">
      <c r="A14" s="58" t="s">
        <v>158</v>
      </c>
      <c r="B14" s="59" t="s">
        <v>161</v>
      </c>
      <c r="C14" s="58"/>
      <c r="D14" s="72"/>
      <c r="E14" s="58"/>
      <c r="F14" s="74">
        <f>+F15+F16</f>
        <v>439200</v>
      </c>
      <c r="G14" s="74"/>
      <c r="H14" s="74"/>
      <c r="I14" s="74"/>
      <c r="J14" s="60"/>
    </row>
    <row r="15" spans="1:10" s="81" customFormat="1" x14ac:dyDescent="0.25">
      <c r="A15" s="76"/>
      <c r="B15" s="77" t="s">
        <v>116</v>
      </c>
      <c r="C15" s="76">
        <v>63</v>
      </c>
      <c r="D15" s="78">
        <v>670</v>
      </c>
      <c r="E15" s="76">
        <v>10</v>
      </c>
      <c r="F15" s="79">
        <f>E15*D15*C15</f>
        <v>422100</v>
      </c>
      <c r="G15" s="79"/>
      <c r="H15" s="79"/>
      <c r="I15" s="79"/>
      <c r="J15" s="80"/>
    </row>
    <row r="16" spans="1:10" s="81" customFormat="1" x14ac:dyDescent="0.25">
      <c r="A16" s="82"/>
      <c r="B16" s="77" t="s">
        <v>117</v>
      </c>
      <c r="C16" s="76">
        <v>3</v>
      </c>
      <c r="D16" s="78">
        <v>570</v>
      </c>
      <c r="E16" s="76">
        <v>10</v>
      </c>
      <c r="F16" s="79">
        <f>E16*D16*C16</f>
        <v>17100</v>
      </c>
      <c r="G16" s="79"/>
      <c r="H16" s="79"/>
      <c r="I16" s="79"/>
      <c r="J16" s="80"/>
    </row>
    <row r="17" spans="1:13" s="49" customFormat="1" ht="37.5" customHeight="1" x14ac:dyDescent="0.25">
      <c r="A17" s="55">
        <v>2</v>
      </c>
      <c r="B17" s="56" t="s">
        <v>159</v>
      </c>
      <c r="C17" s="55">
        <f>C19+C20+C22</f>
        <v>300</v>
      </c>
      <c r="D17" s="71"/>
      <c r="E17" s="55"/>
      <c r="F17" s="73">
        <f>F18+F21</f>
        <v>1035000</v>
      </c>
      <c r="G17" s="73">
        <f>F17*0.6</f>
        <v>621000</v>
      </c>
      <c r="H17" s="73"/>
      <c r="I17" s="73"/>
      <c r="J17" s="57"/>
      <c r="K17" s="75"/>
      <c r="L17" s="75"/>
      <c r="M17" s="75"/>
    </row>
    <row r="18" spans="1:13" s="48" customFormat="1" x14ac:dyDescent="0.25">
      <c r="A18" s="58" t="s">
        <v>157</v>
      </c>
      <c r="B18" s="59" t="s">
        <v>118</v>
      </c>
      <c r="C18" s="58"/>
      <c r="D18" s="72"/>
      <c r="E18" s="58"/>
      <c r="F18" s="74">
        <f>SUM(F19:F20)</f>
        <v>765500</v>
      </c>
      <c r="G18" s="74"/>
      <c r="H18" s="74"/>
      <c r="I18" s="74"/>
      <c r="J18" s="60"/>
    </row>
    <row r="19" spans="1:13" s="81" customFormat="1" x14ac:dyDescent="0.25">
      <c r="A19" s="76"/>
      <c r="B19" s="77" t="s">
        <v>116</v>
      </c>
      <c r="C19" s="76">
        <v>220</v>
      </c>
      <c r="D19" s="78">
        <v>670</v>
      </c>
      <c r="E19" s="76">
        <v>5</v>
      </c>
      <c r="F19" s="79">
        <f>E19*D19*C19</f>
        <v>737000</v>
      </c>
      <c r="G19" s="79"/>
      <c r="H19" s="79"/>
      <c r="I19" s="79"/>
      <c r="J19" s="80"/>
      <c r="L19" s="103"/>
    </row>
    <row r="20" spans="1:13" s="104" customFormat="1" x14ac:dyDescent="0.25">
      <c r="A20" s="76"/>
      <c r="B20" s="77" t="s">
        <v>117</v>
      </c>
      <c r="C20" s="76">
        <v>10</v>
      </c>
      <c r="D20" s="78">
        <v>570</v>
      </c>
      <c r="E20" s="76">
        <v>5</v>
      </c>
      <c r="F20" s="79">
        <f>E20*D20*C20</f>
        <v>28500</v>
      </c>
      <c r="G20" s="79"/>
      <c r="H20" s="79"/>
      <c r="I20" s="79"/>
      <c r="J20" s="80"/>
    </row>
    <row r="21" spans="1:13" s="48" customFormat="1" x14ac:dyDescent="0.25">
      <c r="A21" s="58" t="s">
        <v>158</v>
      </c>
      <c r="B21" s="59" t="s">
        <v>119</v>
      </c>
      <c r="C21" s="58"/>
      <c r="D21" s="72"/>
      <c r="E21" s="58"/>
      <c r="F21" s="74">
        <f>SUM(F22:F22)</f>
        <v>269500</v>
      </c>
      <c r="G21" s="74"/>
      <c r="H21" s="74"/>
      <c r="I21" s="74"/>
      <c r="J21" s="60"/>
    </row>
    <row r="22" spans="1:13" s="81" customFormat="1" x14ac:dyDescent="0.25">
      <c r="A22" s="82"/>
      <c r="B22" s="77" t="s">
        <v>116</v>
      </c>
      <c r="C22" s="76">
        <v>70</v>
      </c>
      <c r="D22" s="78">
        <v>770</v>
      </c>
      <c r="E22" s="76">
        <v>5</v>
      </c>
      <c r="F22" s="79">
        <f>E22*D22*C22</f>
        <v>269500</v>
      </c>
      <c r="G22" s="79"/>
      <c r="H22" s="79"/>
      <c r="I22" s="79"/>
      <c r="J22" s="80"/>
    </row>
    <row r="23" spans="1:13" x14ac:dyDescent="0.25">
      <c r="A23" s="61"/>
      <c r="B23" s="62"/>
      <c r="C23" s="63"/>
      <c r="D23" s="63"/>
      <c r="E23" s="64"/>
      <c r="F23" s="64"/>
      <c r="G23" s="64"/>
      <c r="H23" s="64"/>
      <c r="I23" s="64"/>
      <c r="J23" s="65"/>
    </row>
  </sheetData>
  <mergeCells count="12">
    <mergeCell ref="A6:A7"/>
    <mergeCell ref="B6:B7"/>
    <mergeCell ref="C6:F6"/>
    <mergeCell ref="H6:H7"/>
    <mergeCell ref="J6:J7"/>
    <mergeCell ref="G6:G7"/>
    <mergeCell ref="I6:I7"/>
    <mergeCell ref="A1:J1"/>
    <mergeCell ref="A3:J3"/>
    <mergeCell ref="A2:J2"/>
    <mergeCell ref="A4:J4"/>
    <mergeCell ref="H5:J5"/>
  </mergeCells>
  <pageMargins left="0.7" right="0.7" top="0.75" bottom="0.75" header="0.3" footer="0.3"/>
  <pageSetup scale="8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election activeCell="L13" sqref="L13"/>
    </sheetView>
  </sheetViews>
  <sheetFormatPr defaultRowHeight="15" x14ac:dyDescent="0.25"/>
  <cols>
    <col min="1" max="1" width="13" customWidth="1"/>
    <col min="3" max="3" width="11.140625" customWidth="1"/>
    <col min="13" max="13" width="8" bestFit="1" customWidth="1"/>
    <col min="14" max="14" width="9.5703125" bestFit="1" customWidth="1"/>
  </cols>
  <sheetData>
    <row r="1" spans="1:17" ht="36.75" customHeight="1" x14ac:dyDescent="0.25">
      <c r="A1" s="262" t="s">
        <v>240</v>
      </c>
      <c r="B1" s="262"/>
      <c r="C1" s="262"/>
      <c r="D1" s="262"/>
      <c r="E1" s="262"/>
      <c r="F1" s="262"/>
      <c r="G1" s="262"/>
      <c r="H1" s="262"/>
      <c r="I1" s="262"/>
      <c r="J1" s="262"/>
      <c r="K1" s="262"/>
      <c r="L1" s="262"/>
      <c r="M1" s="262"/>
      <c r="N1" s="262"/>
      <c r="O1" s="262"/>
      <c r="P1" s="262"/>
      <c r="Q1" s="262"/>
    </row>
    <row r="2" spans="1:17" ht="16.5" x14ac:dyDescent="0.25">
      <c r="A2" s="269" t="s">
        <v>207</v>
      </c>
      <c r="B2" s="262"/>
      <c r="C2" s="262"/>
      <c r="D2" s="262"/>
      <c r="E2" s="262"/>
      <c r="F2" s="262"/>
      <c r="G2" s="262"/>
      <c r="H2" s="262"/>
      <c r="I2" s="262"/>
      <c r="J2" s="262"/>
      <c r="K2" s="262"/>
      <c r="L2" s="262"/>
      <c r="M2" s="262"/>
      <c r="N2" s="262"/>
      <c r="O2" s="262"/>
      <c r="P2" s="262"/>
      <c r="Q2" s="262"/>
    </row>
    <row r="3" spans="1:17" ht="24.75" customHeight="1" x14ac:dyDescent="0.25">
      <c r="P3" s="261" t="s">
        <v>194</v>
      </c>
      <c r="Q3" s="261"/>
    </row>
    <row r="4" spans="1:17" s="89" customFormat="1" ht="45.75" customHeight="1" x14ac:dyDescent="0.25">
      <c r="A4" s="263" t="s">
        <v>19</v>
      </c>
      <c r="B4" s="264" t="s">
        <v>192</v>
      </c>
      <c r="C4" s="264" t="s">
        <v>193</v>
      </c>
      <c r="D4" s="265" t="s">
        <v>191</v>
      </c>
      <c r="E4" s="266"/>
      <c r="F4" s="266"/>
      <c r="G4" s="266"/>
      <c r="H4" s="266"/>
      <c r="I4" s="266"/>
      <c r="J4" s="266"/>
      <c r="K4" s="266"/>
      <c r="L4" s="267"/>
      <c r="M4" s="268" t="s">
        <v>166</v>
      </c>
      <c r="N4" s="268"/>
      <c r="O4" s="268"/>
      <c r="P4" s="268"/>
      <c r="Q4" s="268"/>
    </row>
    <row r="5" spans="1:17" s="94" customFormat="1" ht="165.75" customHeight="1" x14ac:dyDescent="0.25">
      <c r="A5" s="263"/>
      <c r="B5" s="264"/>
      <c r="C5" s="264"/>
      <c r="D5" s="90" t="s">
        <v>167</v>
      </c>
      <c r="E5" s="90" t="s">
        <v>168</v>
      </c>
      <c r="F5" s="90" t="s">
        <v>169</v>
      </c>
      <c r="G5" s="91" t="s">
        <v>170</v>
      </c>
      <c r="H5" s="91" t="s">
        <v>171</v>
      </c>
      <c r="I5" s="91" t="s">
        <v>172</v>
      </c>
      <c r="J5" s="91" t="s">
        <v>173</v>
      </c>
      <c r="K5" s="91" t="s">
        <v>174</v>
      </c>
      <c r="L5" s="91" t="s">
        <v>175</v>
      </c>
      <c r="M5" s="92" t="s">
        <v>176</v>
      </c>
      <c r="N5" s="93" t="s">
        <v>177</v>
      </c>
      <c r="O5" s="93" t="s">
        <v>178</v>
      </c>
      <c r="P5" s="93" t="s">
        <v>179</v>
      </c>
      <c r="Q5" s="93" t="s">
        <v>180</v>
      </c>
    </row>
    <row r="6" spans="1:17" s="96" customFormat="1" ht="12.75" x14ac:dyDescent="0.25">
      <c r="A6" s="95" t="s">
        <v>149</v>
      </c>
      <c r="B6" s="95" t="s">
        <v>150</v>
      </c>
      <c r="C6" s="95" t="s">
        <v>151</v>
      </c>
      <c r="D6" s="95" t="s">
        <v>152</v>
      </c>
      <c r="E6" s="95" t="s">
        <v>153</v>
      </c>
      <c r="F6" s="95" t="s">
        <v>154</v>
      </c>
      <c r="G6" s="95" t="s">
        <v>155</v>
      </c>
      <c r="H6" s="95" t="s">
        <v>181</v>
      </c>
      <c r="I6" s="95" t="s">
        <v>182</v>
      </c>
      <c r="J6" s="95" t="s">
        <v>183</v>
      </c>
      <c r="K6" s="95" t="s">
        <v>184</v>
      </c>
      <c r="L6" s="95" t="s">
        <v>185</v>
      </c>
      <c r="M6" s="95" t="s">
        <v>186</v>
      </c>
      <c r="N6" s="95" t="s">
        <v>187</v>
      </c>
      <c r="O6" s="95" t="s">
        <v>188</v>
      </c>
      <c r="P6" s="95" t="s">
        <v>189</v>
      </c>
      <c r="Q6" s="95" t="s">
        <v>190</v>
      </c>
    </row>
    <row r="7" spans="1:17" s="88" customFormat="1" ht="63.75" customHeight="1" x14ac:dyDescent="0.25">
      <c r="A7" s="83" t="s">
        <v>165</v>
      </c>
      <c r="B7" s="84">
        <v>60</v>
      </c>
      <c r="C7" s="84">
        <v>58</v>
      </c>
      <c r="D7" s="85">
        <v>185.88</v>
      </c>
      <c r="E7" s="85">
        <v>8.5</v>
      </c>
      <c r="F7" s="85">
        <v>14.78</v>
      </c>
      <c r="G7" s="86">
        <v>74.59</v>
      </c>
      <c r="H7" s="86">
        <v>0.8</v>
      </c>
      <c r="I7" s="86">
        <v>0.3</v>
      </c>
      <c r="J7" s="86">
        <v>1.5</v>
      </c>
      <c r="K7" s="86">
        <v>13.9</v>
      </c>
      <c r="L7" s="86">
        <v>0.75</v>
      </c>
      <c r="M7" s="87">
        <v>5766.3944688000011</v>
      </c>
      <c r="N7" s="87">
        <v>3102.4094400000004</v>
      </c>
      <c r="O7" s="87">
        <v>1839.3495600000001</v>
      </c>
      <c r="P7" s="87">
        <v>790.27565760000016</v>
      </c>
      <c r="Q7" s="87">
        <v>34.35981120000001</v>
      </c>
    </row>
    <row r="8" spans="1:17" s="88" customFormat="1" ht="14.25" x14ac:dyDescent="0.25">
      <c r="A8" s="98"/>
      <c r="B8" s="99"/>
      <c r="C8" s="99"/>
      <c r="D8" s="100"/>
      <c r="E8" s="100"/>
      <c r="F8" s="100"/>
      <c r="G8" s="101"/>
      <c r="H8" s="101"/>
      <c r="I8" s="101"/>
      <c r="J8" s="101"/>
      <c r="K8" s="101"/>
      <c r="L8" s="101"/>
      <c r="M8" s="102"/>
      <c r="N8" s="102"/>
      <c r="O8" s="102"/>
      <c r="P8" s="102"/>
      <c r="Q8" s="102"/>
    </row>
    <row r="9" spans="1:17" x14ac:dyDescent="0.25">
      <c r="N9" s="97"/>
    </row>
  </sheetData>
  <mergeCells count="8">
    <mergeCell ref="P3:Q3"/>
    <mergeCell ref="A1:Q1"/>
    <mergeCell ref="A4:A5"/>
    <mergeCell ref="C4:C5"/>
    <mergeCell ref="B4:B5"/>
    <mergeCell ref="D4:L4"/>
    <mergeCell ref="M4:Q4"/>
    <mergeCell ref="A2:Q2"/>
  </mergeCells>
  <pageMargins left="0.46" right="0.45" top="0.75" bottom="0.75" header="0.3" footer="0.3"/>
  <pageSetup scale="8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election activeCell="N23" sqref="N23"/>
    </sheetView>
  </sheetViews>
  <sheetFormatPr defaultRowHeight="18.75" x14ac:dyDescent="0.3"/>
  <cols>
    <col min="1" max="1" width="9.140625" style="161"/>
    <col min="2" max="2" width="36.85546875" style="161" customWidth="1"/>
    <col min="3" max="3" width="39.85546875" style="161" customWidth="1"/>
    <col min="4" max="16384" width="9.140625" style="161"/>
  </cols>
  <sheetData>
    <row r="1" spans="1:8" x14ac:dyDescent="0.3">
      <c r="A1" s="270" t="s">
        <v>195</v>
      </c>
      <c r="B1" s="270"/>
      <c r="C1" s="270"/>
    </row>
    <row r="2" spans="1:8" ht="48.75" customHeight="1" x14ac:dyDescent="0.3">
      <c r="A2" s="270" t="s">
        <v>229</v>
      </c>
      <c r="B2" s="270"/>
      <c r="C2" s="270"/>
    </row>
    <row r="3" spans="1:8" s="162" customFormat="1" ht="41.25" customHeight="1" x14ac:dyDescent="0.3">
      <c r="A3" s="271" t="s">
        <v>243</v>
      </c>
      <c r="B3" s="271"/>
      <c r="C3" s="271"/>
    </row>
    <row r="4" spans="1:8" ht="27" customHeight="1" x14ac:dyDescent="0.3">
      <c r="A4" s="163"/>
      <c r="C4" s="164" t="s">
        <v>128</v>
      </c>
      <c r="D4" s="165"/>
      <c r="E4" s="165"/>
      <c r="F4" s="165"/>
      <c r="G4" s="165"/>
    </row>
    <row r="5" spans="1:8" x14ac:dyDescent="0.3">
      <c r="A5" s="272" t="s">
        <v>112</v>
      </c>
      <c r="B5" s="273" t="s">
        <v>226</v>
      </c>
      <c r="C5" s="276" t="s">
        <v>228</v>
      </c>
      <c r="D5" s="166"/>
      <c r="E5" s="167"/>
      <c r="F5" s="167"/>
      <c r="G5" s="167"/>
      <c r="H5" s="167"/>
    </row>
    <row r="6" spans="1:8" s="170" customFormat="1" x14ac:dyDescent="0.3">
      <c r="A6" s="272"/>
      <c r="B6" s="274"/>
      <c r="C6" s="277"/>
      <c r="D6" s="168"/>
      <c r="E6" s="169"/>
      <c r="F6" s="169"/>
      <c r="G6" s="169"/>
    </row>
    <row r="7" spans="1:8" s="170" customFormat="1" x14ac:dyDescent="0.3">
      <c r="A7" s="272"/>
      <c r="B7" s="275"/>
      <c r="C7" s="278"/>
      <c r="D7" s="168"/>
      <c r="E7" s="169"/>
      <c r="F7" s="169"/>
      <c r="G7" s="169"/>
    </row>
    <row r="8" spans="1:8" x14ac:dyDescent="0.3">
      <c r="A8" s="171">
        <v>1</v>
      </c>
      <c r="B8" s="280" t="s">
        <v>136</v>
      </c>
      <c r="C8" s="280"/>
      <c r="D8" s="166"/>
      <c r="E8" s="167"/>
      <c r="F8" s="167"/>
    </row>
    <row r="9" spans="1:8" x14ac:dyDescent="0.3">
      <c r="A9" s="172"/>
      <c r="B9" s="173" t="s">
        <v>118</v>
      </c>
      <c r="C9" s="174">
        <v>670</v>
      </c>
      <c r="D9" s="166"/>
      <c r="E9" s="175"/>
      <c r="F9" s="175"/>
      <c r="G9" s="176"/>
    </row>
    <row r="10" spans="1:8" x14ac:dyDescent="0.3">
      <c r="A10" s="172"/>
      <c r="B10" s="173" t="s">
        <v>121</v>
      </c>
      <c r="C10" s="174">
        <v>770</v>
      </c>
      <c r="D10" s="166"/>
      <c r="E10" s="175"/>
      <c r="F10" s="175"/>
      <c r="G10" s="176"/>
    </row>
    <row r="11" spans="1:8" s="170" customFormat="1" x14ac:dyDescent="0.3">
      <c r="A11" s="177">
        <v>2</v>
      </c>
      <c r="B11" s="281" t="s">
        <v>137</v>
      </c>
      <c r="C11" s="281"/>
      <c r="D11" s="168"/>
      <c r="E11" s="178"/>
      <c r="F11" s="178"/>
      <c r="G11" s="179"/>
    </row>
    <row r="12" spans="1:8" x14ac:dyDescent="0.3">
      <c r="A12" s="180"/>
      <c r="B12" s="180" t="s">
        <v>118</v>
      </c>
      <c r="C12" s="181">
        <v>570</v>
      </c>
      <c r="D12" s="166"/>
      <c r="E12" s="175"/>
      <c r="F12" s="175"/>
      <c r="G12" s="176"/>
    </row>
    <row r="13" spans="1:8" x14ac:dyDescent="0.3">
      <c r="A13" s="182"/>
      <c r="B13" s="182" t="s">
        <v>121</v>
      </c>
      <c r="C13" s="183">
        <v>650</v>
      </c>
      <c r="D13" s="166"/>
      <c r="E13" s="175"/>
      <c r="F13" s="175"/>
      <c r="G13" s="176"/>
    </row>
    <row r="14" spans="1:8" hidden="1" x14ac:dyDescent="0.3">
      <c r="A14" s="184" t="s">
        <v>1</v>
      </c>
      <c r="B14" s="282" t="s">
        <v>138</v>
      </c>
      <c r="C14" s="282"/>
      <c r="E14" s="176"/>
    </row>
    <row r="15" spans="1:8" hidden="1" x14ac:dyDescent="0.3">
      <c r="A15" s="185" t="s">
        <v>139</v>
      </c>
      <c r="B15" s="185" t="s">
        <v>113</v>
      </c>
      <c r="C15" s="186"/>
    </row>
    <row r="16" spans="1:8" hidden="1" x14ac:dyDescent="0.3">
      <c r="A16" s="187">
        <v>1</v>
      </c>
      <c r="B16" s="188" t="s">
        <v>140</v>
      </c>
      <c r="C16" s="189"/>
    </row>
    <row r="17" spans="1:19" hidden="1" x14ac:dyDescent="0.3">
      <c r="A17" s="187">
        <v>2</v>
      </c>
      <c r="B17" s="188" t="s">
        <v>141</v>
      </c>
      <c r="C17" s="189"/>
    </row>
    <row r="18" spans="1:19" hidden="1" x14ac:dyDescent="0.3">
      <c r="A18" s="283" t="s">
        <v>227</v>
      </c>
      <c r="B18" s="283"/>
      <c r="C18" s="283"/>
    </row>
    <row r="19" spans="1:19" hidden="1" x14ac:dyDescent="0.3">
      <c r="A19" s="284" t="s">
        <v>142</v>
      </c>
      <c r="B19" s="284"/>
      <c r="C19" s="284"/>
    </row>
    <row r="20" spans="1:19" hidden="1" x14ac:dyDescent="0.3">
      <c r="A20" s="284"/>
      <c r="B20" s="284"/>
      <c r="C20" s="284"/>
    </row>
    <row r="21" spans="1:19" hidden="1" x14ac:dyDescent="0.3">
      <c r="A21" s="285" t="s">
        <v>143</v>
      </c>
      <c r="B21" s="285"/>
      <c r="C21" s="285"/>
    </row>
    <row r="22" spans="1:19" hidden="1" x14ac:dyDescent="0.3"/>
    <row r="24" spans="1:19" s="167" customFormat="1" ht="31.5" customHeight="1" x14ac:dyDescent="0.3">
      <c r="A24" s="279" t="s">
        <v>241</v>
      </c>
      <c r="B24" s="279"/>
      <c r="C24" s="279"/>
      <c r="D24" s="190"/>
      <c r="E24" s="190"/>
      <c r="F24" s="190"/>
      <c r="G24" s="190"/>
      <c r="H24" s="190"/>
      <c r="I24" s="190"/>
      <c r="J24" s="190"/>
      <c r="K24" s="190"/>
      <c r="L24" s="190"/>
      <c r="M24" s="190"/>
      <c r="N24" s="190"/>
      <c r="O24" s="190"/>
      <c r="P24" s="190"/>
      <c r="Q24" s="190"/>
      <c r="R24" s="190"/>
      <c r="S24" s="190"/>
    </row>
  </sheetData>
  <mergeCells count="13">
    <mergeCell ref="A24:C24"/>
    <mergeCell ref="B8:C8"/>
    <mergeCell ref="B11:C11"/>
    <mergeCell ref="B14:C14"/>
    <mergeCell ref="A18:C18"/>
    <mergeCell ref="A19:C20"/>
    <mergeCell ref="A21:C21"/>
    <mergeCell ref="A1:C1"/>
    <mergeCell ref="A2:C2"/>
    <mergeCell ref="A3:C3"/>
    <mergeCell ref="A5:A7"/>
    <mergeCell ref="B5:B7"/>
    <mergeCell ref="C5:C7"/>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3"/>
  <sheetViews>
    <sheetView workbookViewId="0">
      <selection activeCell="C20" sqref="C20"/>
    </sheetView>
  </sheetViews>
  <sheetFormatPr defaultRowHeight="16.5" x14ac:dyDescent="0.25"/>
  <cols>
    <col min="1" max="1" width="6.42578125" style="22" bestFit="1" customWidth="1"/>
    <col min="2" max="2" width="50.42578125" style="9" customWidth="1"/>
    <col min="3" max="3" width="17.140625" style="9" bestFit="1" customWidth="1"/>
    <col min="4" max="4" width="19.7109375" style="17" hidden="1" customWidth="1"/>
    <col min="5" max="5" width="17.140625" style="17" hidden="1" customWidth="1"/>
    <col min="6" max="6" width="17" style="17" hidden="1" customWidth="1"/>
    <col min="7" max="7" width="17.140625" style="17" customWidth="1"/>
    <col min="8" max="8" width="19.7109375" style="17" hidden="1" customWidth="1"/>
    <col min="9" max="9" width="17.140625" style="17" hidden="1" customWidth="1"/>
    <col min="10" max="10" width="17" style="17" hidden="1" customWidth="1"/>
    <col min="11" max="11" width="17.140625" style="17" bestFit="1" customWidth="1"/>
    <col min="12" max="12" width="19.85546875" style="17" bestFit="1" customWidth="1"/>
    <col min="13" max="13" width="17.140625" style="17" bestFit="1" customWidth="1"/>
    <col min="14" max="14" width="68.42578125" style="9" customWidth="1"/>
    <col min="15" max="15" width="19.42578125" style="9" bestFit="1" customWidth="1"/>
    <col min="16" max="16" width="15.85546875" style="9" bestFit="1" customWidth="1"/>
    <col min="17" max="16384" width="9.140625" style="9"/>
  </cols>
  <sheetData>
    <row r="1" spans="1:15" ht="59.25" customHeight="1" x14ac:dyDescent="0.25">
      <c r="A1" s="250" t="s">
        <v>225</v>
      </c>
      <c r="B1" s="250"/>
      <c r="C1" s="250"/>
      <c r="D1" s="250"/>
      <c r="E1" s="250"/>
      <c r="F1" s="250"/>
      <c r="G1" s="250"/>
      <c r="H1" s="250"/>
      <c r="I1" s="250"/>
      <c r="J1" s="250"/>
      <c r="K1" s="250"/>
      <c r="L1" s="250"/>
      <c r="M1" s="250"/>
      <c r="N1" s="250"/>
    </row>
    <row r="2" spans="1:15" x14ac:dyDescent="0.25">
      <c r="C2" s="13"/>
    </row>
    <row r="3" spans="1:15" x14ac:dyDescent="0.25">
      <c r="C3" s="13"/>
      <c r="J3" s="39"/>
      <c r="K3" s="39"/>
      <c r="N3" s="23" t="s">
        <v>233</v>
      </c>
    </row>
    <row r="4" spans="1:15" s="4" customFormat="1" ht="29.25" customHeight="1" x14ac:dyDescent="0.25">
      <c r="A4" s="251" t="s">
        <v>18</v>
      </c>
      <c r="B4" s="251" t="s">
        <v>19</v>
      </c>
      <c r="C4" s="246" t="s">
        <v>123</v>
      </c>
      <c r="D4" s="247" t="s">
        <v>109</v>
      </c>
      <c r="E4" s="248"/>
      <c r="F4" s="249"/>
      <c r="G4" s="246" t="s">
        <v>124</v>
      </c>
      <c r="H4" s="247" t="s">
        <v>109</v>
      </c>
      <c r="I4" s="248"/>
      <c r="J4" s="249"/>
      <c r="K4" s="247" t="s">
        <v>122</v>
      </c>
      <c r="L4" s="248"/>
      <c r="M4" s="249"/>
      <c r="N4" s="251" t="s">
        <v>20</v>
      </c>
    </row>
    <row r="5" spans="1:15" s="4" customFormat="1" ht="33" x14ac:dyDescent="0.25">
      <c r="A5" s="251"/>
      <c r="B5" s="251"/>
      <c r="C5" s="246"/>
      <c r="D5" s="40" t="s">
        <v>88</v>
      </c>
      <c r="E5" s="18" t="s">
        <v>89</v>
      </c>
      <c r="F5" s="18" t="s">
        <v>90</v>
      </c>
      <c r="G5" s="246"/>
      <c r="H5" s="34" t="s">
        <v>88</v>
      </c>
      <c r="I5" s="18" t="s">
        <v>89</v>
      </c>
      <c r="J5" s="18" t="s">
        <v>90</v>
      </c>
      <c r="K5" s="18" t="s">
        <v>125</v>
      </c>
      <c r="L5" s="18" t="s">
        <v>126</v>
      </c>
      <c r="M5" s="38" t="s">
        <v>17</v>
      </c>
      <c r="N5" s="251"/>
    </row>
    <row r="6" spans="1:15" s="4" customFormat="1" x14ac:dyDescent="0.25">
      <c r="A6" s="24" t="s">
        <v>3</v>
      </c>
      <c r="B6" s="25" t="s">
        <v>64</v>
      </c>
      <c r="C6" s="19" t="s">
        <v>65</v>
      </c>
      <c r="D6" s="19" t="s">
        <v>65</v>
      </c>
      <c r="E6" s="19"/>
      <c r="F6" s="19"/>
      <c r="G6" s="19" t="s">
        <v>65</v>
      </c>
      <c r="H6" s="19"/>
      <c r="I6" s="19"/>
      <c r="J6" s="19"/>
      <c r="K6" s="19" t="s">
        <v>65</v>
      </c>
      <c r="L6" s="19" t="s">
        <v>65</v>
      </c>
      <c r="M6" s="19"/>
      <c r="N6" s="25"/>
    </row>
    <row r="7" spans="1:15" s="4" customFormat="1" x14ac:dyDescent="0.25">
      <c r="A7" s="26" t="s">
        <v>4</v>
      </c>
      <c r="B7" s="27" t="s">
        <v>97</v>
      </c>
      <c r="C7" s="41">
        <f>+C8+C9+C10</f>
        <v>1670517707</v>
      </c>
      <c r="D7" s="41">
        <f t="shared" ref="D7:J7" si="0">+D8+D9+D10</f>
        <v>0</v>
      </c>
      <c r="E7" s="41">
        <f t="shared" si="0"/>
        <v>834500194</v>
      </c>
      <c r="F7" s="41">
        <f t="shared" si="0"/>
        <v>836017513</v>
      </c>
      <c r="G7" s="41">
        <f t="shared" si="0"/>
        <v>1677623009</v>
      </c>
      <c r="H7" s="41">
        <f t="shared" si="0"/>
        <v>50240010</v>
      </c>
      <c r="I7" s="41">
        <f t="shared" si="0"/>
        <v>854830192</v>
      </c>
      <c r="J7" s="41">
        <f t="shared" si="0"/>
        <v>772552807</v>
      </c>
      <c r="K7" s="41">
        <f t="shared" ref="K7:M7" si="1">+K8+K9+K10</f>
        <v>2126678192</v>
      </c>
      <c r="L7" s="41">
        <f>+L8+L9+L10</f>
        <v>2126678192</v>
      </c>
      <c r="M7" s="41">
        <f t="shared" si="1"/>
        <v>56800000</v>
      </c>
      <c r="N7" s="27"/>
    </row>
    <row r="8" spans="1:15" x14ac:dyDescent="0.25">
      <c r="A8" s="35">
        <v>1</v>
      </c>
      <c r="B8" s="36" t="s">
        <v>215</v>
      </c>
      <c r="C8" s="8">
        <f>SUM(D8:F8)</f>
        <v>782144000</v>
      </c>
      <c r="D8" s="37"/>
      <c r="E8" s="37">
        <v>782144000</v>
      </c>
      <c r="F8" s="37"/>
      <c r="G8" s="8">
        <f>SUM(H8:J8)</f>
        <v>854230000</v>
      </c>
      <c r="H8" s="37"/>
      <c r="I8" s="37">
        <v>854230000</v>
      </c>
      <c r="J8" s="37"/>
      <c r="K8" s="37">
        <v>1259700000</v>
      </c>
      <c r="L8" s="37">
        <v>1259700000</v>
      </c>
      <c r="M8" s="37">
        <v>56800000</v>
      </c>
      <c r="N8" s="36" t="s">
        <v>144</v>
      </c>
    </row>
    <row r="9" spans="1:15" x14ac:dyDescent="0.25">
      <c r="A9" s="35">
        <v>2</v>
      </c>
      <c r="B9" s="36" t="s">
        <v>96</v>
      </c>
      <c r="C9" s="8">
        <f t="shared" ref="C9:C10" si="2">SUM(D9:F9)</f>
        <v>836017513</v>
      </c>
      <c r="D9" s="37"/>
      <c r="E9" s="37"/>
      <c r="F9" s="37">
        <v>836017513</v>
      </c>
      <c r="G9" s="8">
        <f t="shared" ref="G9:G10" si="3">SUM(H9:J9)</f>
        <v>772552807</v>
      </c>
      <c r="H9" s="37"/>
      <c r="I9" s="37"/>
      <c r="J9" s="37">
        <v>772552807</v>
      </c>
      <c r="K9" s="37">
        <v>700000000</v>
      </c>
      <c r="L9" s="37">
        <v>700000000</v>
      </c>
      <c r="M9" s="37">
        <v>0</v>
      </c>
      <c r="N9" s="36"/>
    </row>
    <row r="10" spans="1:15" x14ac:dyDescent="0.25">
      <c r="A10" s="35">
        <v>3</v>
      </c>
      <c r="B10" s="15" t="s">
        <v>214</v>
      </c>
      <c r="C10" s="8">
        <f t="shared" si="2"/>
        <v>52356194</v>
      </c>
      <c r="D10" s="8">
        <f>+D11+D12</f>
        <v>0</v>
      </c>
      <c r="E10" s="8">
        <f t="shared" ref="E10:J10" si="4">+E11+E12</f>
        <v>52356194</v>
      </c>
      <c r="F10" s="8">
        <f t="shared" si="4"/>
        <v>0</v>
      </c>
      <c r="G10" s="8">
        <f t="shared" si="3"/>
        <v>50840202</v>
      </c>
      <c r="H10" s="8">
        <f t="shared" si="4"/>
        <v>50240010</v>
      </c>
      <c r="I10" s="8">
        <f t="shared" si="4"/>
        <v>600192</v>
      </c>
      <c r="J10" s="8">
        <f t="shared" si="4"/>
        <v>0</v>
      </c>
      <c r="K10" s="37">
        <f>+K11+K12</f>
        <v>166978192</v>
      </c>
      <c r="L10" s="37">
        <f>+L11+L12</f>
        <v>166978192</v>
      </c>
      <c r="M10" s="37"/>
      <c r="N10" s="36"/>
    </row>
    <row r="11" spans="1:15" x14ac:dyDescent="0.25">
      <c r="A11" s="35" t="s">
        <v>106</v>
      </c>
      <c r="B11" s="15" t="s">
        <v>66</v>
      </c>
      <c r="C11" s="8">
        <f>SUM(D11:F11)</f>
        <v>0</v>
      </c>
      <c r="D11" s="37"/>
      <c r="E11" s="37"/>
      <c r="F11" s="37"/>
      <c r="G11" s="8">
        <f>SUM(H11:J11)</f>
        <v>50240010</v>
      </c>
      <c r="H11" s="37">
        <v>50240010</v>
      </c>
      <c r="I11" s="37"/>
      <c r="J11" s="37"/>
      <c r="K11" s="37">
        <v>166440000</v>
      </c>
      <c r="L11" s="37">
        <v>166440000</v>
      </c>
      <c r="M11" s="37"/>
      <c r="N11" s="36"/>
    </row>
    <row r="12" spans="1:15" x14ac:dyDescent="0.25">
      <c r="A12" s="35" t="s">
        <v>106</v>
      </c>
      <c r="B12" s="15" t="s">
        <v>215</v>
      </c>
      <c r="C12" s="8">
        <f>SUM(D12:F12)</f>
        <v>52356194</v>
      </c>
      <c r="D12" s="37"/>
      <c r="E12" s="37">
        <v>52356194</v>
      </c>
      <c r="F12" s="37"/>
      <c r="G12" s="8">
        <f>SUM(H12:J12)</f>
        <v>600192</v>
      </c>
      <c r="H12" s="37"/>
      <c r="I12" s="37">
        <v>600192</v>
      </c>
      <c r="J12" s="37"/>
      <c r="K12" s="37">
        <v>538192</v>
      </c>
      <c r="L12" s="37">
        <v>538192</v>
      </c>
      <c r="M12" s="37"/>
      <c r="N12" s="36"/>
    </row>
    <row r="13" spans="1:15" s="4" customFormat="1" x14ac:dyDescent="0.25">
      <c r="A13" s="1" t="s">
        <v>5</v>
      </c>
      <c r="B13" s="12" t="s">
        <v>98</v>
      </c>
      <c r="C13" s="3">
        <f>+C14+C95</f>
        <v>9798517707</v>
      </c>
      <c r="D13" s="3">
        <f t="shared" ref="D13:F13" si="5">+D14+D95</f>
        <v>8128000000</v>
      </c>
      <c r="E13" s="3">
        <f t="shared" si="5"/>
        <v>834500194</v>
      </c>
      <c r="F13" s="3">
        <f t="shared" si="5"/>
        <v>836017513</v>
      </c>
      <c r="G13" s="3">
        <f>+G14+G95</f>
        <v>9040623009</v>
      </c>
      <c r="H13" s="3">
        <f t="shared" ref="H13:J13" si="6">+H14+H95</f>
        <v>7413240010</v>
      </c>
      <c r="I13" s="3">
        <f t="shared" si="6"/>
        <v>854830192</v>
      </c>
      <c r="J13" s="3">
        <f t="shared" si="6"/>
        <v>772552807</v>
      </c>
      <c r="K13" s="3">
        <f>+K14+K95</f>
        <v>9448678192</v>
      </c>
      <c r="L13" s="3">
        <f>+L14+L95</f>
        <v>9448678192</v>
      </c>
      <c r="M13" s="3">
        <f>+M14+M95</f>
        <v>1273584612</v>
      </c>
      <c r="N13" s="12"/>
      <c r="O13" s="28"/>
    </row>
    <row r="14" spans="1:15" s="4" customFormat="1" x14ac:dyDescent="0.25">
      <c r="A14" s="1" t="s">
        <v>0</v>
      </c>
      <c r="B14" s="12" t="s">
        <v>99</v>
      </c>
      <c r="C14" s="3">
        <f>+C15+C18+C27+C30+C35+C38+C43+C47+C58+C60+C65+C72+C79+C88+C92+C94</f>
        <v>7835017602</v>
      </c>
      <c r="D14" s="3">
        <f t="shared" ref="D14:M14" si="7">+D15+D18+D27+D30+D35+D38+D43+D47+D58+D60+D65+D72+D79+D88+D92+D94</f>
        <v>6812130393</v>
      </c>
      <c r="E14" s="3">
        <f t="shared" si="7"/>
        <v>369331830</v>
      </c>
      <c r="F14" s="3">
        <f t="shared" si="7"/>
        <v>653555379</v>
      </c>
      <c r="G14" s="3">
        <f t="shared" si="7"/>
        <v>7567314748</v>
      </c>
      <c r="H14" s="3">
        <f t="shared" si="7"/>
        <v>6725048842</v>
      </c>
      <c r="I14" s="3">
        <f t="shared" si="7"/>
        <v>323850600</v>
      </c>
      <c r="J14" s="3">
        <f t="shared" si="7"/>
        <v>518415306</v>
      </c>
      <c r="K14" s="3">
        <f t="shared" si="7"/>
        <v>8874798192</v>
      </c>
      <c r="L14" s="3">
        <f t="shared" si="7"/>
        <v>8874798192</v>
      </c>
      <c r="M14" s="3">
        <f t="shared" si="7"/>
        <v>1273584612</v>
      </c>
      <c r="N14" s="12"/>
      <c r="O14" s="28"/>
    </row>
    <row r="15" spans="1:15" s="4" customFormat="1" x14ac:dyDescent="0.25">
      <c r="A15" s="1">
        <v>1</v>
      </c>
      <c r="B15" s="2" t="s">
        <v>21</v>
      </c>
      <c r="C15" s="3">
        <f t="shared" ref="C15:C72" si="8">SUM(D15:F15)</f>
        <v>2673975185</v>
      </c>
      <c r="D15" s="3">
        <f>SUM(D16:D17)</f>
        <v>2625188985</v>
      </c>
      <c r="E15" s="3">
        <f t="shared" ref="E15:F15" si="9">SUM(E16:E17)</f>
        <v>48786200</v>
      </c>
      <c r="F15" s="3">
        <f t="shared" si="9"/>
        <v>0</v>
      </c>
      <c r="G15" s="3">
        <f t="shared" ref="G15:G72" si="10">SUM(H15:J15)</f>
        <v>2705522185</v>
      </c>
      <c r="H15" s="3">
        <f t="shared" ref="H15:M15" si="11">SUM(H16:H17)</f>
        <v>2623103585</v>
      </c>
      <c r="I15" s="3">
        <f t="shared" si="11"/>
        <v>82418600</v>
      </c>
      <c r="J15" s="3">
        <f t="shared" si="11"/>
        <v>0</v>
      </c>
      <c r="K15" s="3">
        <v>3102000000</v>
      </c>
      <c r="L15" s="3">
        <v>3102000000</v>
      </c>
      <c r="M15" s="3">
        <f t="shared" si="11"/>
        <v>629556286</v>
      </c>
      <c r="N15" s="36" t="s">
        <v>145</v>
      </c>
    </row>
    <row r="16" spans="1:15" x14ac:dyDescent="0.25">
      <c r="A16" s="5">
        <v>6001</v>
      </c>
      <c r="B16" s="16" t="s">
        <v>22</v>
      </c>
      <c r="C16" s="8">
        <v>2207321628</v>
      </c>
      <c r="D16" s="7">
        <v>2207321628</v>
      </c>
      <c r="E16" s="7">
        <v>0</v>
      </c>
      <c r="F16" s="7"/>
      <c r="G16" s="8">
        <v>2203544661</v>
      </c>
      <c r="H16" s="8">
        <v>2203544661</v>
      </c>
      <c r="I16" s="8">
        <v>0</v>
      </c>
      <c r="J16" s="8"/>
      <c r="K16" s="8"/>
      <c r="L16" s="8"/>
      <c r="M16" s="8">
        <v>529693081</v>
      </c>
      <c r="N16" s="6"/>
    </row>
    <row r="17" spans="1:15" x14ac:dyDescent="0.25">
      <c r="A17" s="5">
        <v>6003</v>
      </c>
      <c r="B17" s="16" t="s">
        <v>67</v>
      </c>
      <c r="C17" s="8">
        <v>466653557</v>
      </c>
      <c r="D17" s="7">
        <v>417867357</v>
      </c>
      <c r="E17" s="7">
        <v>48786200</v>
      </c>
      <c r="F17" s="7"/>
      <c r="G17" s="8">
        <v>501977524</v>
      </c>
      <c r="H17" s="8">
        <v>419558924</v>
      </c>
      <c r="I17" s="8">
        <v>82418600</v>
      </c>
      <c r="J17" s="8"/>
      <c r="K17" s="8"/>
      <c r="L17" s="8"/>
      <c r="M17" s="8">
        <v>99863205</v>
      </c>
      <c r="N17" s="6"/>
      <c r="O17" s="13"/>
    </row>
    <row r="18" spans="1:15" s="4" customFormat="1" x14ac:dyDescent="0.25">
      <c r="A18" s="1">
        <v>2</v>
      </c>
      <c r="B18" s="2" t="s">
        <v>63</v>
      </c>
      <c r="C18" s="3">
        <f>SUM(D18:F18)</f>
        <v>1729075740</v>
      </c>
      <c r="D18" s="3">
        <f>SUM(D19:D26)</f>
        <v>1726173740</v>
      </c>
      <c r="E18" s="3">
        <f>SUM(E19:E26)</f>
        <v>2902000</v>
      </c>
      <c r="F18" s="3">
        <f t="shared" ref="F18:I18" si="12">SUM(F19:F26)</f>
        <v>0</v>
      </c>
      <c r="G18" s="3">
        <f>SUM(H18:J18)</f>
        <v>1854179543</v>
      </c>
      <c r="H18" s="3">
        <f t="shared" si="12"/>
        <v>1852696543</v>
      </c>
      <c r="I18" s="3">
        <f t="shared" si="12"/>
        <v>1483000</v>
      </c>
      <c r="J18" s="3">
        <f>SUM(J19:J29)</f>
        <v>0</v>
      </c>
      <c r="K18" s="3">
        <v>1839000000</v>
      </c>
      <c r="L18" s="3">
        <v>1839000000</v>
      </c>
      <c r="M18" s="3">
        <f>SUM(M19:M26)</f>
        <v>430799798</v>
      </c>
      <c r="N18" s="36" t="s">
        <v>145</v>
      </c>
      <c r="O18" s="9"/>
    </row>
    <row r="19" spans="1:15" x14ac:dyDescent="0.25">
      <c r="A19" s="5">
        <v>6101</v>
      </c>
      <c r="B19" s="16" t="s">
        <v>10</v>
      </c>
      <c r="C19" s="8">
        <v>106667951</v>
      </c>
      <c r="D19" s="7">
        <v>106667951</v>
      </c>
      <c r="E19" s="7">
        <v>0</v>
      </c>
      <c r="F19" s="7"/>
      <c r="G19" s="8">
        <v>124499743</v>
      </c>
      <c r="H19" s="8">
        <v>124499743</v>
      </c>
      <c r="I19" s="8"/>
      <c r="J19" s="8"/>
      <c r="K19" s="8"/>
      <c r="L19" s="8"/>
      <c r="M19" s="8">
        <v>29704350</v>
      </c>
      <c r="N19" s="6"/>
    </row>
    <row r="20" spans="1:15" x14ac:dyDescent="0.25">
      <c r="A20" s="5">
        <v>6106</v>
      </c>
      <c r="B20" s="16" t="s">
        <v>26</v>
      </c>
      <c r="C20" s="8">
        <v>156425920</v>
      </c>
      <c r="D20" s="7">
        <v>156425920</v>
      </c>
      <c r="E20" s="7">
        <v>0</v>
      </c>
      <c r="F20" s="7"/>
      <c r="G20" s="8">
        <v>142032368</v>
      </c>
      <c r="H20" s="8">
        <v>142032368</v>
      </c>
      <c r="I20" s="8"/>
      <c r="J20" s="8"/>
      <c r="K20" s="8"/>
      <c r="L20" s="8"/>
      <c r="M20" s="8">
        <v>0</v>
      </c>
      <c r="N20" s="6"/>
    </row>
    <row r="21" spans="1:15" x14ac:dyDescent="0.25">
      <c r="A21" s="5">
        <v>6112</v>
      </c>
      <c r="B21" s="16" t="s">
        <v>68</v>
      </c>
      <c r="C21" s="8">
        <v>1059756956</v>
      </c>
      <c r="D21" s="7">
        <v>1059756956</v>
      </c>
      <c r="E21" s="7">
        <v>0</v>
      </c>
      <c r="F21" s="7"/>
      <c r="G21" s="8">
        <v>1123777708</v>
      </c>
      <c r="H21" s="8">
        <v>1123777708</v>
      </c>
      <c r="I21" s="8"/>
      <c r="J21" s="8"/>
      <c r="K21" s="8"/>
      <c r="L21" s="8"/>
      <c r="M21" s="8">
        <v>288886930</v>
      </c>
      <c r="N21" s="6"/>
    </row>
    <row r="22" spans="1:15" x14ac:dyDescent="0.25">
      <c r="A22" s="5">
        <v>6113</v>
      </c>
      <c r="B22" s="16" t="s">
        <v>23</v>
      </c>
      <c r="C22" s="8">
        <v>206780669</v>
      </c>
      <c r="D22" s="7">
        <v>203878669</v>
      </c>
      <c r="E22" s="7">
        <v>2902000</v>
      </c>
      <c r="F22" s="7"/>
      <c r="G22" s="8">
        <v>246861360</v>
      </c>
      <c r="H22" s="8">
        <v>245378360</v>
      </c>
      <c r="I22" s="8">
        <v>1483000</v>
      </c>
      <c r="J22" s="8"/>
      <c r="K22" s="8"/>
      <c r="L22" s="8"/>
      <c r="M22" s="8">
        <v>50700000</v>
      </c>
      <c r="N22" s="6"/>
    </row>
    <row r="23" spans="1:15" x14ac:dyDescent="0.25">
      <c r="A23" s="5">
        <v>6115</v>
      </c>
      <c r="B23" s="16" t="s">
        <v>69</v>
      </c>
      <c r="C23" s="8">
        <v>199444244</v>
      </c>
      <c r="D23" s="7">
        <v>199444244</v>
      </c>
      <c r="E23" s="7">
        <v>0</v>
      </c>
      <c r="F23" s="7"/>
      <c r="G23" s="8">
        <v>215775575</v>
      </c>
      <c r="H23" s="8">
        <v>215775575</v>
      </c>
      <c r="I23" s="8"/>
      <c r="J23" s="8"/>
      <c r="K23" s="8"/>
      <c r="L23" s="8"/>
      <c r="M23" s="8">
        <v>56438518</v>
      </c>
      <c r="N23" s="53"/>
    </row>
    <row r="24" spans="1:15" x14ac:dyDescent="0.25">
      <c r="A24" s="5">
        <v>6117</v>
      </c>
      <c r="B24" s="16" t="s">
        <v>70</v>
      </c>
      <c r="C24" s="8">
        <v>0</v>
      </c>
      <c r="D24" s="7">
        <v>0</v>
      </c>
      <c r="E24" s="7">
        <v>0</v>
      </c>
      <c r="F24" s="7"/>
      <c r="G24" s="8">
        <v>1232789</v>
      </c>
      <c r="H24" s="8">
        <v>1232789</v>
      </c>
      <c r="I24" s="8"/>
      <c r="J24" s="8"/>
      <c r="K24" s="8"/>
      <c r="L24" s="8"/>
      <c r="M24" s="8">
        <v>0</v>
      </c>
      <c r="N24" s="6"/>
    </row>
    <row r="25" spans="1:15" x14ac:dyDescent="0.25">
      <c r="A25" s="5">
        <v>6123</v>
      </c>
      <c r="B25" s="16" t="s">
        <v>100</v>
      </c>
      <c r="C25" s="8">
        <v>0</v>
      </c>
      <c r="D25" s="7"/>
      <c r="E25" s="7">
        <v>0</v>
      </c>
      <c r="F25" s="7"/>
      <c r="G25" s="8">
        <v>0</v>
      </c>
      <c r="H25" s="8"/>
      <c r="I25" s="8"/>
      <c r="J25" s="8"/>
      <c r="K25" s="8"/>
      <c r="L25" s="8"/>
      <c r="M25" s="8">
        <v>2990000</v>
      </c>
      <c r="N25" s="6"/>
    </row>
    <row r="26" spans="1:15" x14ac:dyDescent="0.25">
      <c r="A26" s="5">
        <v>6149</v>
      </c>
      <c r="B26" s="16" t="s">
        <v>24</v>
      </c>
      <c r="C26" s="8">
        <v>0</v>
      </c>
      <c r="D26" s="7"/>
      <c r="E26" s="7">
        <v>0</v>
      </c>
      <c r="F26" s="7"/>
      <c r="G26" s="8">
        <v>0</v>
      </c>
      <c r="H26" s="8"/>
      <c r="I26" s="8"/>
      <c r="J26" s="8"/>
      <c r="K26" s="8"/>
      <c r="L26" s="8"/>
      <c r="M26" s="8">
        <v>2080000</v>
      </c>
      <c r="N26" s="6"/>
    </row>
    <row r="27" spans="1:15" s="4" customFormat="1" x14ac:dyDescent="0.25">
      <c r="A27" s="1">
        <v>3</v>
      </c>
      <c r="B27" s="2" t="s">
        <v>87</v>
      </c>
      <c r="C27" s="3">
        <f>SUM(D27:F27)</f>
        <v>121900000</v>
      </c>
      <c r="D27" s="3">
        <f>D28+D29</f>
        <v>0</v>
      </c>
      <c r="E27" s="3">
        <f t="shared" ref="E27:M27" si="13">E28+E29</f>
        <v>121900000</v>
      </c>
      <c r="F27" s="3">
        <f t="shared" si="13"/>
        <v>0</v>
      </c>
      <c r="G27" s="3">
        <f>SUM(H27:J27)</f>
        <v>93500000</v>
      </c>
      <c r="H27" s="3">
        <f t="shared" si="13"/>
        <v>26800000</v>
      </c>
      <c r="I27" s="3">
        <f t="shared" si="13"/>
        <v>66700000</v>
      </c>
      <c r="J27" s="3">
        <f t="shared" si="13"/>
        <v>0</v>
      </c>
      <c r="K27" s="3">
        <v>120000000</v>
      </c>
      <c r="L27" s="3">
        <v>120000000</v>
      </c>
      <c r="M27" s="3">
        <f t="shared" si="13"/>
        <v>70225000</v>
      </c>
      <c r="N27" s="2"/>
      <c r="O27" s="9"/>
    </row>
    <row r="28" spans="1:15" x14ac:dyDescent="0.25">
      <c r="A28" s="5">
        <v>6151</v>
      </c>
      <c r="B28" s="16" t="s">
        <v>71</v>
      </c>
      <c r="C28" s="8">
        <v>121900000</v>
      </c>
      <c r="D28" s="7">
        <v>0</v>
      </c>
      <c r="E28" s="7">
        <v>121900000</v>
      </c>
      <c r="F28" s="7"/>
      <c r="G28" s="8">
        <v>93500000</v>
      </c>
      <c r="H28" s="8">
        <v>26800000</v>
      </c>
      <c r="I28" s="8">
        <v>66700000</v>
      </c>
      <c r="J28" s="8"/>
      <c r="K28" s="8"/>
      <c r="L28" s="8"/>
      <c r="M28" s="8">
        <v>0</v>
      </c>
      <c r="N28" s="6"/>
    </row>
    <row r="29" spans="1:15" x14ac:dyDescent="0.25">
      <c r="A29" s="5">
        <v>6199</v>
      </c>
      <c r="B29" s="16" t="s">
        <v>24</v>
      </c>
      <c r="C29" s="8">
        <v>0</v>
      </c>
      <c r="D29" s="7"/>
      <c r="E29" s="7">
        <v>0</v>
      </c>
      <c r="F29" s="7"/>
      <c r="G29" s="8">
        <v>0</v>
      </c>
      <c r="H29" s="8"/>
      <c r="I29" s="8"/>
      <c r="J29" s="8"/>
      <c r="K29" s="8"/>
      <c r="L29" s="8"/>
      <c r="M29" s="8">
        <v>70225000</v>
      </c>
      <c r="N29" s="6"/>
    </row>
    <row r="30" spans="1:15" s="4" customFormat="1" x14ac:dyDescent="0.25">
      <c r="A30" s="1">
        <v>4</v>
      </c>
      <c r="B30" s="2" t="s">
        <v>25</v>
      </c>
      <c r="C30" s="3">
        <f t="shared" si="8"/>
        <v>606990272</v>
      </c>
      <c r="D30" s="3">
        <f>SUM(D31:D34)</f>
        <v>606990272</v>
      </c>
      <c r="E30" s="3">
        <f t="shared" ref="E30:F30" si="14">SUM(E31:E34)</f>
        <v>0</v>
      </c>
      <c r="F30" s="3">
        <f t="shared" si="14"/>
        <v>0</v>
      </c>
      <c r="G30" s="3">
        <f t="shared" si="10"/>
        <v>615328217</v>
      </c>
      <c r="H30" s="3">
        <f>SUM(H31:H34)</f>
        <v>615328217</v>
      </c>
      <c r="I30" s="3"/>
      <c r="J30" s="3"/>
      <c r="K30" s="3">
        <v>825000000</v>
      </c>
      <c r="L30" s="3">
        <v>825000000</v>
      </c>
      <c r="M30" s="3">
        <f t="shared" ref="M30" si="15">SUM(M31:M34)</f>
        <v>0</v>
      </c>
      <c r="N30" s="36" t="s">
        <v>145</v>
      </c>
      <c r="O30" s="9"/>
    </row>
    <row r="31" spans="1:15" x14ac:dyDescent="0.25">
      <c r="A31" s="5">
        <v>6301</v>
      </c>
      <c r="B31" s="16" t="s">
        <v>11</v>
      </c>
      <c r="C31" s="8">
        <v>450342720</v>
      </c>
      <c r="D31" s="7">
        <v>450342720</v>
      </c>
      <c r="E31" s="7">
        <v>0</v>
      </c>
      <c r="F31" s="7"/>
      <c r="G31" s="8">
        <v>456782091</v>
      </c>
      <c r="H31" s="8">
        <v>456782091</v>
      </c>
      <c r="I31" s="8"/>
      <c r="J31" s="8"/>
      <c r="K31" s="8"/>
      <c r="L31" s="8"/>
      <c r="M31" s="8">
        <v>0</v>
      </c>
      <c r="N31" s="6"/>
    </row>
    <row r="32" spans="1:15" x14ac:dyDescent="0.25">
      <c r="A32" s="5">
        <v>6302</v>
      </c>
      <c r="B32" s="16" t="s">
        <v>12</v>
      </c>
      <c r="C32" s="8">
        <v>75057119</v>
      </c>
      <c r="D32" s="7">
        <v>75057119</v>
      </c>
      <c r="E32" s="7">
        <v>0</v>
      </c>
      <c r="F32" s="7"/>
      <c r="G32" s="8">
        <v>77040098</v>
      </c>
      <c r="H32" s="8">
        <v>77040098</v>
      </c>
      <c r="I32" s="8"/>
      <c r="J32" s="8"/>
      <c r="K32" s="8"/>
      <c r="L32" s="8"/>
      <c r="M32" s="8">
        <v>0</v>
      </c>
      <c r="N32" s="6"/>
    </row>
    <row r="33" spans="1:15" x14ac:dyDescent="0.25">
      <c r="A33" s="5">
        <v>6303</v>
      </c>
      <c r="B33" s="16" t="s">
        <v>13</v>
      </c>
      <c r="C33" s="8">
        <v>56571392</v>
      </c>
      <c r="D33" s="7">
        <v>56571392</v>
      </c>
      <c r="E33" s="7">
        <v>0</v>
      </c>
      <c r="F33" s="7"/>
      <c r="G33" s="8">
        <v>55788966</v>
      </c>
      <c r="H33" s="8">
        <v>55788966</v>
      </c>
      <c r="I33" s="8"/>
      <c r="J33" s="8"/>
      <c r="K33" s="8"/>
      <c r="L33" s="8"/>
      <c r="M33" s="8">
        <v>0</v>
      </c>
      <c r="N33" s="6"/>
    </row>
    <row r="34" spans="1:15" x14ac:dyDescent="0.25">
      <c r="A34" s="5">
        <v>6304</v>
      </c>
      <c r="B34" s="16" t="s">
        <v>14</v>
      </c>
      <c r="C34" s="8">
        <v>25019041</v>
      </c>
      <c r="D34" s="7">
        <v>25019041</v>
      </c>
      <c r="E34" s="7">
        <v>0</v>
      </c>
      <c r="F34" s="7"/>
      <c r="G34" s="8">
        <v>25717062</v>
      </c>
      <c r="H34" s="8">
        <v>25717062</v>
      </c>
      <c r="I34" s="8"/>
      <c r="J34" s="8"/>
      <c r="K34" s="8"/>
      <c r="L34" s="8"/>
      <c r="M34" s="8">
        <v>0</v>
      </c>
      <c r="N34" s="6"/>
    </row>
    <row r="35" spans="1:15" s="4" customFormat="1" x14ac:dyDescent="0.25">
      <c r="A35" s="1">
        <v>5</v>
      </c>
      <c r="B35" s="2" t="s">
        <v>27</v>
      </c>
      <c r="C35" s="3">
        <f t="shared" si="8"/>
        <v>449760000</v>
      </c>
      <c r="D35" s="3">
        <f>SUM(D36:D37)</f>
        <v>449760000</v>
      </c>
      <c r="E35" s="3">
        <f t="shared" ref="E35:F35" si="16">SUM(E36:E37)</f>
        <v>0</v>
      </c>
      <c r="F35" s="3">
        <f t="shared" si="16"/>
        <v>0</v>
      </c>
      <c r="G35" s="3">
        <f t="shared" si="10"/>
        <v>861722500</v>
      </c>
      <c r="H35" s="3">
        <f>SUM(H36:H37)</f>
        <v>861722500</v>
      </c>
      <c r="I35" s="3"/>
      <c r="J35" s="3"/>
      <c r="K35" s="3">
        <v>666440000</v>
      </c>
      <c r="L35" s="3">
        <v>666440000</v>
      </c>
      <c r="M35" s="3">
        <f t="shared" ref="M35" si="17">SUM(M36:M37)</f>
        <v>3246800</v>
      </c>
      <c r="N35" s="2"/>
      <c r="O35" s="9"/>
    </row>
    <row r="36" spans="1:15" x14ac:dyDescent="0.25">
      <c r="A36" s="5">
        <v>6405</v>
      </c>
      <c r="B36" s="16" t="s">
        <v>72</v>
      </c>
      <c r="C36" s="8">
        <v>449760000</v>
      </c>
      <c r="D36" s="7">
        <v>449760000</v>
      </c>
      <c r="E36" s="7">
        <v>0</v>
      </c>
      <c r="F36" s="7"/>
      <c r="G36" s="8">
        <v>859000000</v>
      </c>
      <c r="H36" s="8">
        <v>859000000</v>
      </c>
      <c r="I36" s="8"/>
      <c r="J36" s="8"/>
      <c r="K36" s="8"/>
      <c r="L36" s="8"/>
      <c r="M36" s="8">
        <v>0</v>
      </c>
      <c r="N36" s="6"/>
    </row>
    <row r="37" spans="1:15" x14ac:dyDescent="0.25">
      <c r="A37" s="5">
        <v>6449</v>
      </c>
      <c r="B37" s="16" t="s">
        <v>28</v>
      </c>
      <c r="C37" s="8">
        <v>0</v>
      </c>
      <c r="D37" s="7">
        <v>0</v>
      </c>
      <c r="E37" s="7">
        <v>0</v>
      </c>
      <c r="F37" s="7"/>
      <c r="G37" s="8">
        <v>2722500</v>
      </c>
      <c r="H37" s="8">
        <v>2722500</v>
      </c>
      <c r="I37" s="8"/>
      <c r="J37" s="8"/>
      <c r="K37" s="8"/>
      <c r="L37" s="8"/>
      <c r="M37" s="8">
        <v>3246800</v>
      </c>
      <c r="N37" s="6"/>
    </row>
    <row r="38" spans="1:15" s="4" customFormat="1" x14ac:dyDescent="0.25">
      <c r="A38" s="1">
        <v>6</v>
      </c>
      <c r="B38" s="2" t="s">
        <v>29</v>
      </c>
      <c r="C38" s="3">
        <f t="shared" si="8"/>
        <v>105528229</v>
      </c>
      <c r="D38" s="3">
        <f>SUM(D39:D42)</f>
        <v>99620539</v>
      </c>
      <c r="E38" s="3">
        <f t="shared" ref="E38" si="18">SUM(E39:E42)</f>
        <v>150000</v>
      </c>
      <c r="F38" s="3">
        <v>5757690</v>
      </c>
      <c r="G38" s="3">
        <f t="shared" si="10"/>
        <v>118809281</v>
      </c>
      <c r="H38" s="3">
        <f t="shared" ref="H38:I38" si="19">SUM(H39:H42)</f>
        <v>114159289</v>
      </c>
      <c r="I38" s="3">
        <f t="shared" si="19"/>
        <v>385600</v>
      </c>
      <c r="J38" s="3">
        <v>4264392</v>
      </c>
      <c r="K38" s="3">
        <v>120000000</v>
      </c>
      <c r="L38" s="3">
        <v>120000000</v>
      </c>
      <c r="M38" s="3">
        <f>SUM(M39:M42)</f>
        <v>19088101</v>
      </c>
      <c r="N38" s="2"/>
      <c r="O38" s="9"/>
    </row>
    <row r="39" spans="1:15" x14ac:dyDescent="0.25">
      <c r="A39" s="5">
        <v>6501</v>
      </c>
      <c r="B39" s="16" t="s">
        <v>15</v>
      </c>
      <c r="C39" s="8">
        <v>66610905</v>
      </c>
      <c r="D39" s="7">
        <v>66610905</v>
      </c>
      <c r="E39" s="7">
        <v>0</v>
      </c>
      <c r="F39" s="7"/>
      <c r="G39" s="8">
        <v>57580985</v>
      </c>
      <c r="H39" s="8">
        <v>57580985</v>
      </c>
      <c r="I39" s="8"/>
      <c r="J39" s="8"/>
      <c r="K39" s="8"/>
      <c r="L39" s="8"/>
      <c r="M39" s="8">
        <v>7907328</v>
      </c>
      <c r="N39" s="6"/>
    </row>
    <row r="40" spans="1:15" x14ac:dyDescent="0.25">
      <c r="A40" s="5">
        <v>6502</v>
      </c>
      <c r="B40" s="16" t="s">
        <v>30</v>
      </c>
      <c r="C40" s="8">
        <v>20376684</v>
      </c>
      <c r="D40" s="7">
        <v>20376684</v>
      </c>
      <c r="E40" s="7">
        <v>0</v>
      </c>
      <c r="F40" s="7"/>
      <c r="G40" s="8">
        <v>38077404</v>
      </c>
      <c r="H40" s="8">
        <v>38077404</v>
      </c>
      <c r="I40" s="8"/>
      <c r="J40" s="8"/>
      <c r="K40" s="8"/>
      <c r="L40" s="8"/>
      <c r="M40" s="8">
        <v>11180773</v>
      </c>
      <c r="N40" s="6"/>
    </row>
    <row r="41" spans="1:15" x14ac:dyDescent="0.25">
      <c r="A41" s="5">
        <v>6503</v>
      </c>
      <c r="B41" s="16" t="s">
        <v>31</v>
      </c>
      <c r="C41" s="8">
        <v>10802950</v>
      </c>
      <c r="D41" s="7">
        <v>10652950</v>
      </c>
      <c r="E41" s="7">
        <v>150000</v>
      </c>
      <c r="F41" s="7"/>
      <c r="G41" s="8">
        <v>16906500</v>
      </c>
      <c r="H41" s="8">
        <v>16520900</v>
      </c>
      <c r="I41" s="8">
        <v>385600</v>
      </c>
      <c r="J41" s="8"/>
      <c r="K41" s="8"/>
      <c r="L41" s="8"/>
      <c r="M41" s="8">
        <v>0</v>
      </c>
      <c r="N41" s="6"/>
    </row>
    <row r="42" spans="1:15" x14ac:dyDescent="0.25">
      <c r="A42" s="5">
        <v>6504</v>
      </c>
      <c r="B42" s="16" t="s">
        <v>73</v>
      </c>
      <c r="C42" s="8">
        <v>1980000</v>
      </c>
      <c r="D42" s="7">
        <v>1980000</v>
      </c>
      <c r="E42" s="7">
        <v>0</v>
      </c>
      <c r="F42" s="7"/>
      <c r="G42" s="8">
        <v>1980000</v>
      </c>
      <c r="H42" s="8">
        <v>1980000</v>
      </c>
      <c r="I42" s="8"/>
      <c r="J42" s="8"/>
      <c r="K42" s="8"/>
      <c r="L42" s="8"/>
      <c r="M42" s="8">
        <v>0</v>
      </c>
      <c r="N42" s="6"/>
    </row>
    <row r="43" spans="1:15" s="4" customFormat="1" x14ac:dyDescent="0.25">
      <c r="A43" s="1">
        <v>7</v>
      </c>
      <c r="B43" s="2" t="s">
        <v>32</v>
      </c>
      <c r="C43" s="3">
        <f t="shared" si="8"/>
        <v>157220225</v>
      </c>
      <c r="D43" s="3">
        <f>SUM(D44:D46)</f>
        <v>152949350</v>
      </c>
      <c r="E43" s="3">
        <f t="shared" ref="E43" si="20">SUM(E44:E46)</f>
        <v>1820000</v>
      </c>
      <c r="F43" s="3">
        <v>2450875</v>
      </c>
      <c r="G43" s="3">
        <f t="shared" si="10"/>
        <v>68027701</v>
      </c>
      <c r="H43" s="3">
        <f t="shared" ref="H43:M43" si="21">SUM(H44:H46)</f>
        <v>62626701</v>
      </c>
      <c r="I43" s="3">
        <f t="shared" si="21"/>
        <v>1776000</v>
      </c>
      <c r="J43" s="3">
        <v>3625000</v>
      </c>
      <c r="K43" s="3">
        <v>95000000</v>
      </c>
      <c r="L43" s="3">
        <v>95000000</v>
      </c>
      <c r="M43" s="3">
        <f t="shared" si="21"/>
        <v>8548000</v>
      </c>
      <c r="N43" s="2"/>
      <c r="O43" s="9"/>
    </row>
    <row r="44" spans="1:15" x14ac:dyDescent="0.25">
      <c r="A44" s="5">
        <v>6551</v>
      </c>
      <c r="B44" s="16" t="s">
        <v>6</v>
      </c>
      <c r="C44" s="8">
        <v>42639900</v>
      </c>
      <c r="D44" s="7">
        <v>41799900</v>
      </c>
      <c r="E44" s="7">
        <v>840000</v>
      </c>
      <c r="F44" s="7"/>
      <c r="G44" s="8">
        <v>38089701</v>
      </c>
      <c r="H44" s="8">
        <v>36589701</v>
      </c>
      <c r="I44" s="8">
        <v>1500000</v>
      </c>
      <c r="J44" s="8"/>
      <c r="K44" s="8"/>
      <c r="L44" s="8"/>
      <c r="M44" s="8">
        <v>6928000</v>
      </c>
      <c r="N44" s="6"/>
    </row>
    <row r="45" spans="1:15" x14ac:dyDescent="0.25">
      <c r="A45" s="5">
        <v>6552</v>
      </c>
      <c r="B45" s="16" t="s">
        <v>33</v>
      </c>
      <c r="C45" s="8">
        <v>34698000</v>
      </c>
      <c r="D45" s="7">
        <v>34698000</v>
      </c>
      <c r="E45" s="7">
        <v>0</v>
      </c>
      <c r="F45" s="7"/>
      <c r="G45" s="8">
        <v>380000</v>
      </c>
      <c r="H45" s="8">
        <v>380000</v>
      </c>
      <c r="I45" s="8"/>
      <c r="J45" s="8"/>
      <c r="K45" s="8"/>
      <c r="L45" s="8"/>
      <c r="M45" s="8">
        <v>0</v>
      </c>
      <c r="N45" s="6"/>
    </row>
    <row r="46" spans="1:15" x14ac:dyDescent="0.25">
      <c r="A46" s="5">
        <v>6599</v>
      </c>
      <c r="B46" s="16" t="s">
        <v>16</v>
      </c>
      <c r="C46" s="8">
        <v>77431450</v>
      </c>
      <c r="D46" s="7">
        <v>76451450</v>
      </c>
      <c r="E46" s="7">
        <v>980000</v>
      </c>
      <c r="F46" s="7"/>
      <c r="G46" s="8">
        <v>25933000</v>
      </c>
      <c r="H46" s="8">
        <v>25657000</v>
      </c>
      <c r="I46" s="8">
        <v>276000</v>
      </c>
      <c r="J46" s="8"/>
      <c r="K46" s="8"/>
      <c r="L46" s="8"/>
      <c r="M46" s="8">
        <v>1620000</v>
      </c>
      <c r="N46" s="6"/>
    </row>
    <row r="47" spans="1:15" s="4" customFormat="1" x14ac:dyDescent="0.25">
      <c r="A47" s="1">
        <v>8</v>
      </c>
      <c r="B47" s="2" t="s">
        <v>34</v>
      </c>
      <c r="C47" s="3">
        <f t="shared" si="8"/>
        <v>157764709</v>
      </c>
      <c r="D47" s="3">
        <f>SUM(D48:D57)</f>
        <v>145906237</v>
      </c>
      <c r="E47" s="3">
        <f t="shared" ref="E47" si="22">SUM(E48:E57)</f>
        <v>9500000</v>
      </c>
      <c r="F47" s="3">
        <v>2358472</v>
      </c>
      <c r="G47" s="3">
        <f t="shared" si="10"/>
        <v>151426819</v>
      </c>
      <c r="H47" s="3">
        <f t="shared" ref="H47" si="23">SUM(H48:H57)</f>
        <v>135219307</v>
      </c>
      <c r="I47" s="3">
        <f>SUM(I48:I57)</f>
        <v>13200000</v>
      </c>
      <c r="J47" s="3">
        <v>3007512</v>
      </c>
      <c r="K47" s="3">
        <v>150000000</v>
      </c>
      <c r="L47" s="3">
        <v>150000000</v>
      </c>
      <c r="M47" s="3">
        <f>SUM(M48:M57)</f>
        <v>10521627</v>
      </c>
      <c r="N47" s="2"/>
      <c r="O47" s="9"/>
    </row>
    <row r="48" spans="1:15" x14ac:dyDescent="0.25">
      <c r="A48" s="5">
        <v>6601</v>
      </c>
      <c r="B48" s="16" t="s">
        <v>35</v>
      </c>
      <c r="C48" s="8">
        <v>19770383</v>
      </c>
      <c r="D48" s="7">
        <v>19770383</v>
      </c>
      <c r="E48" s="7">
        <v>0</v>
      </c>
      <c r="F48" s="7"/>
      <c r="G48" s="8">
        <v>16225324</v>
      </c>
      <c r="H48" s="8">
        <v>16225324</v>
      </c>
      <c r="I48" s="8"/>
      <c r="J48" s="8"/>
      <c r="K48" s="8"/>
      <c r="L48" s="8"/>
      <c r="M48" s="8">
        <v>3466727</v>
      </c>
      <c r="N48" s="6"/>
    </row>
    <row r="49" spans="1:15" x14ac:dyDescent="0.25">
      <c r="A49" s="5">
        <v>6603</v>
      </c>
      <c r="B49" s="16" t="s">
        <v>36</v>
      </c>
      <c r="C49" s="8">
        <v>2354071</v>
      </c>
      <c r="D49" s="7">
        <v>2354071</v>
      </c>
      <c r="E49" s="7">
        <v>0</v>
      </c>
      <c r="F49" s="7"/>
      <c r="G49" s="8">
        <v>777883</v>
      </c>
      <c r="H49" s="8">
        <v>777883</v>
      </c>
      <c r="I49" s="8"/>
      <c r="J49" s="8"/>
      <c r="K49" s="8"/>
      <c r="L49" s="8"/>
      <c r="M49" s="8">
        <v>0</v>
      </c>
      <c r="N49" s="6"/>
    </row>
    <row r="50" spans="1:15" x14ac:dyDescent="0.25">
      <c r="A50" s="5">
        <v>6605</v>
      </c>
      <c r="B50" s="16" t="s">
        <v>101</v>
      </c>
      <c r="C50" s="8">
        <v>0</v>
      </c>
      <c r="D50" s="7"/>
      <c r="E50" s="7">
        <v>0</v>
      </c>
      <c r="F50" s="7"/>
      <c r="G50" s="8">
        <v>0</v>
      </c>
      <c r="H50" s="8"/>
      <c r="I50" s="8"/>
      <c r="J50" s="8"/>
      <c r="K50" s="8"/>
      <c r="L50" s="8"/>
      <c r="M50" s="8">
        <v>1650000</v>
      </c>
      <c r="N50" s="6"/>
    </row>
    <row r="51" spans="1:15" x14ac:dyDescent="0.25">
      <c r="A51" s="5">
        <v>6606</v>
      </c>
      <c r="B51" s="16" t="s">
        <v>74</v>
      </c>
      <c r="C51" s="8">
        <v>103941783</v>
      </c>
      <c r="D51" s="7">
        <v>95941783</v>
      </c>
      <c r="E51" s="7">
        <v>8000000</v>
      </c>
      <c r="F51" s="7"/>
      <c r="G51" s="8">
        <v>101338400</v>
      </c>
      <c r="H51" s="8">
        <v>88838400</v>
      </c>
      <c r="I51" s="8">
        <v>12500000</v>
      </c>
      <c r="J51" s="8"/>
      <c r="K51" s="8"/>
      <c r="L51" s="8"/>
      <c r="M51" s="8">
        <v>1635000</v>
      </c>
      <c r="N51" s="6"/>
    </row>
    <row r="52" spans="1:15" x14ac:dyDescent="0.25">
      <c r="A52" s="5">
        <v>6608</v>
      </c>
      <c r="B52" s="16" t="s">
        <v>102</v>
      </c>
      <c r="C52" s="8">
        <v>0</v>
      </c>
      <c r="D52" s="7"/>
      <c r="E52" s="7">
        <v>0</v>
      </c>
      <c r="F52" s="7"/>
      <c r="G52" s="8">
        <v>0</v>
      </c>
      <c r="H52" s="8"/>
      <c r="I52" s="8"/>
      <c r="J52" s="8"/>
      <c r="K52" s="8"/>
      <c r="L52" s="8"/>
      <c r="M52" s="8">
        <v>3769900</v>
      </c>
      <c r="N52" s="6"/>
    </row>
    <row r="53" spans="1:15" x14ac:dyDescent="0.25">
      <c r="A53" s="5">
        <v>6612</v>
      </c>
      <c r="B53" s="16" t="s">
        <v>37</v>
      </c>
      <c r="C53" s="8">
        <v>16799000</v>
      </c>
      <c r="D53" s="7">
        <v>15299000</v>
      </c>
      <c r="E53" s="7">
        <v>1500000</v>
      </c>
      <c r="F53" s="7"/>
      <c r="G53" s="8">
        <v>13229200</v>
      </c>
      <c r="H53" s="8">
        <v>12529200</v>
      </c>
      <c r="I53" s="8">
        <v>700000</v>
      </c>
      <c r="J53" s="8"/>
      <c r="K53" s="8"/>
      <c r="L53" s="8"/>
      <c r="M53" s="8">
        <v>0</v>
      </c>
      <c r="N53" s="6"/>
    </row>
    <row r="54" spans="1:15" x14ac:dyDescent="0.25">
      <c r="A54" s="5">
        <v>6616</v>
      </c>
      <c r="B54" s="16" t="s">
        <v>75</v>
      </c>
      <c r="C54" s="8">
        <v>1287000</v>
      </c>
      <c r="D54" s="7">
        <v>1287000</v>
      </c>
      <c r="E54" s="7">
        <v>0</v>
      </c>
      <c r="F54" s="7"/>
      <c r="G54" s="8">
        <v>1287000</v>
      </c>
      <c r="H54" s="8">
        <v>1287000</v>
      </c>
      <c r="I54" s="8"/>
      <c r="J54" s="8"/>
      <c r="K54" s="8"/>
      <c r="L54" s="8"/>
      <c r="M54" s="8">
        <v>0</v>
      </c>
      <c r="N54" s="6"/>
    </row>
    <row r="55" spans="1:15" x14ac:dyDescent="0.25">
      <c r="A55" s="5">
        <v>6617</v>
      </c>
      <c r="B55" s="16" t="s">
        <v>38</v>
      </c>
      <c r="C55" s="8">
        <v>6534000</v>
      </c>
      <c r="D55" s="7">
        <v>6534000</v>
      </c>
      <c r="E55" s="7">
        <v>0</v>
      </c>
      <c r="F55" s="7"/>
      <c r="G55" s="8">
        <v>6561500</v>
      </c>
      <c r="H55" s="8">
        <v>6561500</v>
      </c>
      <c r="I55" s="8"/>
      <c r="J55" s="8"/>
      <c r="K55" s="8"/>
      <c r="L55" s="8"/>
      <c r="M55" s="8">
        <v>0</v>
      </c>
      <c r="N55" s="6"/>
    </row>
    <row r="56" spans="1:15" x14ac:dyDescent="0.25">
      <c r="A56" s="5">
        <v>6618</v>
      </c>
      <c r="B56" s="16" t="s">
        <v>7</v>
      </c>
      <c r="C56" s="8">
        <v>4500000</v>
      </c>
      <c r="D56" s="7">
        <v>4500000</v>
      </c>
      <c r="E56" s="7">
        <v>0</v>
      </c>
      <c r="F56" s="7"/>
      <c r="G56" s="8">
        <v>9000000</v>
      </c>
      <c r="H56" s="8">
        <v>9000000</v>
      </c>
      <c r="I56" s="8"/>
      <c r="J56" s="8"/>
      <c r="K56" s="8"/>
      <c r="L56" s="8"/>
      <c r="M56" s="8">
        <v>0</v>
      </c>
      <c r="N56" s="6"/>
    </row>
    <row r="57" spans="1:15" x14ac:dyDescent="0.25">
      <c r="A57" s="5">
        <v>6649</v>
      </c>
      <c r="B57" s="16" t="s">
        <v>24</v>
      </c>
      <c r="C57" s="8">
        <v>220000</v>
      </c>
      <c r="D57" s="7">
        <v>220000</v>
      </c>
      <c r="E57" s="7">
        <v>0</v>
      </c>
      <c r="F57" s="7"/>
      <c r="G57" s="8">
        <v>0</v>
      </c>
      <c r="H57" s="8">
        <v>0</v>
      </c>
      <c r="I57" s="8"/>
      <c r="J57" s="8"/>
      <c r="K57" s="8"/>
      <c r="L57" s="8"/>
      <c r="M57" s="8">
        <v>0</v>
      </c>
      <c r="N57" s="6"/>
    </row>
    <row r="58" spans="1:15" s="4" customFormat="1" x14ac:dyDescent="0.25">
      <c r="A58" s="1">
        <v>9</v>
      </c>
      <c r="B58" s="2" t="s">
        <v>39</v>
      </c>
      <c r="C58" s="3">
        <f t="shared" si="8"/>
        <v>1200000</v>
      </c>
      <c r="D58" s="3">
        <f>D59</f>
        <v>1200000</v>
      </c>
      <c r="E58" s="3">
        <f t="shared" ref="E58:F58" si="24">E59</f>
        <v>0</v>
      </c>
      <c r="F58" s="3">
        <f t="shared" si="24"/>
        <v>0</v>
      </c>
      <c r="G58" s="3">
        <f t="shared" si="10"/>
        <v>0</v>
      </c>
      <c r="H58" s="3">
        <f t="shared" ref="H58" si="25">H59</f>
        <v>0</v>
      </c>
      <c r="I58" s="3"/>
      <c r="J58" s="3"/>
      <c r="K58" s="3">
        <v>0</v>
      </c>
      <c r="L58" s="3">
        <v>0</v>
      </c>
      <c r="M58" s="3">
        <v>0</v>
      </c>
      <c r="N58" s="2"/>
      <c r="O58" s="9"/>
    </row>
    <row r="59" spans="1:15" x14ac:dyDescent="0.25">
      <c r="A59" s="5">
        <v>6699</v>
      </c>
      <c r="B59" s="16" t="s">
        <v>40</v>
      </c>
      <c r="C59" s="8">
        <v>1200000</v>
      </c>
      <c r="D59" s="7">
        <v>1200000</v>
      </c>
      <c r="E59" s="7">
        <v>0</v>
      </c>
      <c r="F59" s="7"/>
      <c r="G59" s="8">
        <v>0</v>
      </c>
      <c r="H59" s="8">
        <v>0</v>
      </c>
      <c r="I59" s="8"/>
      <c r="J59" s="8"/>
      <c r="K59" s="8"/>
      <c r="L59" s="8"/>
      <c r="M59" s="8">
        <v>0</v>
      </c>
      <c r="N59" s="6"/>
    </row>
    <row r="60" spans="1:15" s="4" customFormat="1" x14ac:dyDescent="0.25">
      <c r="A60" s="1">
        <v>10</v>
      </c>
      <c r="B60" s="2" t="s">
        <v>41</v>
      </c>
      <c r="C60" s="3">
        <f t="shared" si="8"/>
        <v>288397400</v>
      </c>
      <c r="D60" s="3">
        <f>SUM(D61:D64)</f>
        <v>225609400</v>
      </c>
      <c r="E60" s="3">
        <f t="shared" ref="E60" si="26">SUM(E61:E64)</f>
        <v>29058000</v>
      </c>
      <c r="F60" s="3">
        <v>33730000</v>
      </c>
      <c r="G60" s="3">
        <f t="shared" si="10"/>
        <v>166226800</v>
      </c>
      <c r="H60" s="3">
        <f t="shared" ref="H60:M60" si="27">SUM(H61:H64)</f>
        <v>135926800</v>
      </c>
      <c r="I60" s="3"/>
      <c r="J60" s="3">
        <v>30300000</v>
      </c>
      <c r="K60" s="3">
        <v>170000000</v>
      </c>
      <c r="L60" s="3">
        <v>170000000</v>
      </c>
      <c r="M60" s="3">
        <f t="shared" si="27"/>
        <v>20573000</v>
      </c>
      <c r="N60" s="2"/>
      <c r="O60" s="9"/>
    </row>
    <row r="61" spans="1:15" x14ac:dyDescent="0.25">
      <c r="A61" s="5">
        <v>6701</v>
      </c>
      <c r="B61" s="16" t="s">
        <v>42</v>
      </c>
      <c r="C61" s="8">
        <v>69017400</v>
      </c>
      <c r="D61" s="7">
        <v>60039400</v>
      </c>
      <c r="E61" s="7">
        <v>8978000</v>
      </c>
      <c r="F61" s="7"/>
      <c r="G61" s="8">
        <v>24336800</v>
      </c>
      <c r="H61" s="8">
        <v>24336800</v>
      </c>
      <c r="I61" s="8"/>
      <c r="J61" s="8"/>
      <c r="K61" s="8"/>
      <c r="L61" s="8"/>
      <c r="M61" s="8">
        <v>18313000</v>
      </c>
      <c r="N61" s="6"/>
    </row>
    <row r="62" spans="1:15" x14ac:dyDescent="0.25">
      <c r="A62" s="5">
        <v>6702</v>
      </c>
      <c r="B62" s="16" t="s">
        <v>43</v>
      </c>
      <c r="C62" s="8">
        <v>25350000</v>
      </c>
      <c r="D62" s="7">
        <v>19050000</v>
      </c>
      <c r="E62" s="7">
        <v>6300000</v>
      </c>
      <c r="F62" s="7"/>
      <c r="G62" s="8">
        <v>21700000</v>
      </c>
      <c r="H62" s="8">
        <v>21700000</v>
      </c>
      <c r="I62" s="8"/>
      <c r="J62" s="8"/>
      <c r="K62" s="8"/>
      <c r="L62" s="8"/>
      <c r="M62" s="8">
        <v>1050000</v>
      </c>
      <c r="N62" s="6"/>
    </row>
    <row r="63" spans="1:15" x14ac:dyDescent="0.25">
      <c r="A63" s="5">
        <v>6703</v>
      </c>
      <c r="B63" s="16" t="s">
        <v>44</v>
      </c>
      <c r="C63" s="8">
        <v>60150000</v>
      </c>
      <c r="D63" s="7">
        <v>46370000</v>
      </c>
      <c r="E63" s="7">
        <v>13780000</v>
      </c>
      <c r="F63" s="7"/>
      <c r="G63" s="8">
        <v>19790000</v>
      </c>
      <c r="H63" s="8">
        <v>19790000</v>
      </c>
      <c r="I63" s="8"/>
      <c r="J63" s="8"/>
      <c r="K63" s="8"/>
      <c r="L63" s="8"/>
      <c r="M63" s="8">
        <v>1210000</v>
      </c>
      <c r="N63" s="6"/>
    </row>
    <row r="64" spans="1:15" x14ac:dyDescent="0.25">
      <c r="A64" s="5">
        <v>6704</v>
      </c>
      <c r="B64" s="16" t="s">
        <v>8</v>
      </c>
      <c r="C64" s="8">
        <v>100150000</v>
      </c>
      <c r="D64" s="7">
        <v>100150000</v>
      </c>
      <c r="E64" s="7">
        <v>0</v>
      </c>
      <c r="F64" s="7"/>
      <c r="G64" s="8">
        <v>70100000</v>
      </c>
      <c r="H64" s="8">
        <v>70100000</v>
      </c>
      <c r="I64" s="8"/>
      <c r="J64" s="8"/>
      <c r="K64" s="8"/>
      <c r="L64" s="8"/>
      <c r="M64" s="8">
        <v>0</v>
      </c>
      <c r="N64" s="6"/>
    </row>
    <row r="65" spans="1:15" s="4" customFormat="1" x14ac:dyDescent="0.25">
      <c r="A65" s="1">
        <v>11</v>
      </c>
      <c r="B65" s="2" t="s">
        <v>45</v>
      </c>
      <c r="C65" s="3">
        <f t="shared" si="8"/>
        <v>350668500</v>
      </c>
      <c r="D65" s="3">
        <f>SUM(D66:D71)</f>
        <v>211710000</v>
      </c>
      <c r="E65" s="3">
        <f t="shared" ref="E65" si="28">SUM(E66:E71)</f>
        <v>31677500</v>
      </c>
      <c r="F65" s="3">
        <v>107281000</v>
      </c>
      <c r="G65" s="3">
        <f t="shared" si="10"/>
        <v>126596000</v>
      </c>
      <c r="H65" s="3">
        <f t="shared" ref="H65:M65" si="29">SUM(H66:H71)</f>
        <v>58720000</v>
      </c>
      <c r="I65" s="3">
        <f>SUM(I66:I71)</f>
        <v>32075000</v>
      </c>
      <c r="J65" s="3">
        <v>35801000</v>
      </c>
      <c r="K65" s="3">
        <v>130000000</v>
      </c>
      <c r="L65" s="3">
        <v>130000000</v>
      </c>
      <c r="M65" s="3">
        <f t="shared" si="29"/>
        <v>2675000</v>
      </c>
      <c r="N65" s="2"/>
      <c r="O65" s="9"/>
    </row>
    <row r="66" spans="1:15" x14ac:dyDescent="0.25">
      <c r="A66" s="5">
        <v>6751</v>
      </c>
      <c r="B66" s="16" t="s">
        <v>46</v>
      </c>
      <c r="C66" s="8">
        <v>12170000</v>
      </c>
      <c r="D66" s="7">
        <v>12170000</v>
      </c>
      <c r="E66" s="7">
        <v>0</v>
      </c>
      <c r="F66" s="7"/>
      <c r="G66" s="8">
        <v>1880000</v>
      </c>
      <c r="H66" s="8">
        <v>1880000</v>
      </c>
      <c r="I66" s="8"/>
      <c r="J66" s="8"/>
      <c r="K66" s="8"/>
      <c r="L66" s="8"/>
      <c r="M66" s="8">
        <v>0</v>
      </c>
      <c r="N66" s="6"/>
    </row>
    <row r="67" spans="1:15" x14ac:dyDescent="0.25">
      <c r="A67" s="5">
        <v>6754</v>
      </c>
      <c r="B67" s="16" t="s">
        <v>76</v>
      </c>
      <c r="C67" s="8">
        <v>19500000</v>
      </c>
      <c r="D67" s="7">
        <v>19500000</v>
      </c>
      <c r="E67" s="7">
        <v>0</v>
      </c>
      <c r="F67" s="7"/>
      <c r="G67" s="8">
        <v>0</v>
      </c>
      <c r="H67" s="8">
        <v>0</v>
      </c>
      <c r="I67" s="8"/>
      <c r="J67" s="8"/>
      <c r="K67" s="8"/>
      <c r="L67" s="8"/>
      <c r="M67" s="8">
        <v>0</v>
      </c>
      <c r="N67" s="6"/>
    </row>
    <row r="68" spans="1:15" x14ac:dyDescent="0.25">
      <c r="A68" s="5">
        <v>6756</v>
      </c>
      <c r="B68" s="16" t="s">
        <v>77</v>
      </c>
      <c r="C68" s="8">
        <v>96857000</v>
      </c>
      <c r="D68" s="7">
        <v>96857000</v>
      </c>
      <c r="E68" s="7">
        <v>0</v>
      </c>
      <c r="F68" s="7"/>
      <c r="G68" s="8">
        <v>48065000</v>
      </c>
      <c r="H68" s="8">
        <v>47315000</v>
      </c>
      <c r="I68" s="8">
        <v>750000</v>
      </c>
      <c r="J68" s="8"/>
      <c r="K68" s="8"/>
      <c r="L68" s="8"/>
      <c r="M68" s="8">
        <v>0</v>
      </c>
      <c r="N68" s="6"/>
    </row>
    <row r="69" spans="1:15" x14ac:dyDescent="0.25">
      <c r="A69" s="5">
        <v>6757</v>
      </c>
      <c r="B69" s="16" t="s">
        <v>47</v>
      </c>
      <c r="C69" s="8">
        <v>17331000</v>
      </c>
      <c r="D69" s="7">
        <v>15091000</v>
      </c>
      <c r="E69" s="7">
        <v>2240000</v>
      </c>
      <c r="F69" s="7"/>
      <c r="G69" s="8">
        <v>5422000</v>
      </c>
      <c r="H69" s="8">
        <v>5422000</v>
      </c>
      <c r="I69" s="8"/>
      <c r="J69" s="8"/>
      <c r="K69" s="8"/>
      <c r="L69" s="8"/>
      <c r="M69" s="8">
        <v>2675000</v>
      </c>
      <c r="N69" s="6"/>
    </row>
    <row r="70" spans="1:15" x14ac:dyDescent="0.25">
      <c r="A70" s="5">
        <v>6758</v>
      </c>
      <c r="B70" s="16" t="s">
        <v>78</v>
      </c>
      <c r="C70" s="8">
        <v>31887500</v>
      </c>
      <c r="D70" s="7">
        <v>3550000</v>
      </c>
      <c r="E70" s="7">
        <v>28337500</v>
      </c>
      <c r="F70" s="7"/>
      <c r="G70" s="8">
        <v>31325000</v>
      </c>
      <c r="H70" s="8">
        <v>0</v>
      </c>
      <c r="I70" s="8">
        <v>31325000</v>
      </c>
      <c r="J70" s="8"/>
      <c r="K70" s="8"/>
      <c r="L70" s="8"/>
      <c r="M70" s="8">
        <v>0</v>
      </c>
      <c r="N70" s="6"/>
    </row>
    <row r="71" spans="1:15" x14ac:dyDescent="0.25">
      <c r="A71" s="5">
        <v>6799</v>
      </c>
      <c r="B71" s="16" t="s">
        <v>48</v>
      </c>
      <c r="C71" s="8">
        <v>65642000</v>
      </c>
      <c r="D71" s="7">
        <v>64542000</v>
      </c>
      <c r="E71" s="7">
        <v>1100000</v>
      </c>
      <c r="F71" s="7"/>
      <c r="G71" s="8">
        <v>4103000</v>
      </c>
      <c r="H71" s="8">
        <v>4103000</v>
      </c>
      <c r="I71" s="8"/>
      <c r="J71" s="8"/>
      <c r="K71" s="8"/>
      <c r="L71" s="8"/>
      <c r="M71" s="8">
        <v>0</v>
      </c>
      <c r="N71" s="6"/>
    </row>
    <row r="72" spans="1:15" s="4" customFormat="1" ht="49.5" x14ac:dyDescent="0.25">
      <c r="A72" s="1">
        <v>12</v>
      </c>
      <c r="B72" s="2" t="s">
        <v>49</v>
      </c>
      <c r="C72" s="3">
        <f t="shared" si="8"/>
        <v>66211450</v>
      </c>
      <c r="D72" s="3">
        <f>SUM(D73:D78)</f>
        <v>66211450</v>
      </c>
      <c r="E72" s="3">
        <f t="shared" ref="E72:F72" si="30">SUM(E73:E78)</f>
        <v>0</v>
      </c>
      <c r="F72" s="3">
        <f t="shared" si="30"/>
        <v>0</v>
      </c>
      <c r="G72" s="3">
        <f t="shared" si="10"/>
        <v>18353500</v>
      </c>
      <c r="H72" s="3">
        <f t="shared" ref="H72:M72" si="31">SUM(H73:H78)</f>
        <v>17853500</v>
      </c>
      <c r="I72" s="3"/>
      <c r="J72" s="3">
        <v>500000</v>
      </c>
      <c r="K72" s="3">
        <v>50000000</v>
      </c>
      <c r="L72" s="3">
        <v>50000000</v>
      </c>
      <c r="M72" s="3">
        <f t="shared" si="31"/>
        <v>5770000</v>
      </c>
      <c r="N72" s="2"/>
      <c r="O72" s="9"/>
    </row>
    <row r="73" spans="1:15" x14ac:dyDescent="0.25">
      <c r="A73" s="5">
        <v>6905</v>
      </c>
      <c r="B73" s="16" t="s">
        <v>61</v>
      </c>
      <c r="C73" s="8">
        <v>2460000</v>
      </c>
      <c r="D73" s="7">
        <v>2460000</v>
      </c>
      <c r="E73" s="7">
        <v>0</v>
      </c>
      <c r="F73" s="7"/>
      <c r="G73" s="8">
        <v>800000</v>
      </c>
      <c r="H73" s="8">
        <v>800000</v>
      </c>
      <c r="I73" s="8"/>
      <c r="J73" s="8"/>
      <c r="K73" s="8"/>
      <c r="L73" s="8"/>
      <c r="M73" s="8">
        <v>0</v>
      </c>
      <c r="N73" s="6"/>
    </row>
    <row r="74" spans="1:15" x14ac:dyDescent="0.25">
      <c r="A74" s="5">
        <v>6906</v>
      </c>
      <c r="B74" s="16" t="s">
        <v>79</v>
      </c>
      <c r="C74" s="8">
        <v>5093000</v>
      </c>
      <c r="D74" s="7">
        <v>5093000</v>
      </c>
      <c r="E74" s="7">
        <v>0</v>
      </c>
      <c r="F74" s="7"/>
      <c r="G74" s="8">
        <v>0</v>
      </c>
      <c r="H74" s="8">
        <v>0</v>
      </c>
      <c r="I74" s="8"/>
      <c r="J74" s="8"/>
      <c r="K74" s="8"/>
      <c r="L74" s="8"/>
      <c r="M74" s="8">
        <v>0</v>
      </c>
      <c r="N74" s="6"/>
    </row>
    <row r="75" spans="1:15" x14ac:dyDescent="0.25">
      <c r="A75" s="5">
        <v>6912</v>
      </c>
      <c r="B75" s="16" t="s">
        <v>50</v>
      </c>
      <c r="C75" s="8">
        <v>13592450</v>
      </c>
      <c r="D75" s="7">
        <v>13592450</v>
      </c>
      <c r="E75" s="7">
        <v>0</v>
      </c>
      <c r="F75" s="7"/>
      <c r="G75" s="8">
        <v>6068500</v>
      </c>
      <c r="H75" s="8">
        <v>6068500</v>
      </c>
      <c r="I75" s="8"/>
      <c r="J75" s="8"/>
      <c r="K75" s="8"/>
      <c r="L75" s="8"/>
      <c r="M75" s="8">
        <v>0</v>
      </c>
      <c r="N75" s="6"/>
    </row>
    <row r="76" spans="1:15" x14ac:dyDescent="0.25">
      <c r="A76" s="5">
        <v>6913</v>
      </c>
      <c r="B76" s="16" t="s">
        <v>51</v>
      </c>
      <c r="C76" s="8">
        <v>3650000</v>
      </c>
      <c r="D76" s="7">
        <v>3650000</v>
      </c>
      <c r="E76" s="7">
        <v>0</v>
      </c>
      <c r="F76" s="7"/>
      <c r="G76" s="8">
        <v>5150000</v>
      </c>
      <c r="H76" s="8">
        <v>5150000</v>
      </c>
      <c r="I76" s="8"/>
      <c r="J76" s="8"/>
      <c r="K76" s="8"/>
      <c r="L76" s="8"/>
      <c r="M76" s="8">
        <v>5770000</v>
      </c>
      <c r="N76" s="6"/>
    </row>
    <row r="77" spans="1:15" x14ac:dyDescent="0.25">
      <c r="A77" s="5">
        <v>6916</v>
      </c>
      <c r="B77" s="16" t="s">
        <v>80</v>
      </c>
      <c r="C77" s="8">
        <v>690000</v>
      </c>
      <c r="D77" s="7">
        <v>690000</v>
      </c>
      <c r="E77" s="7">
        <v>0</v>
      </c>
      <c r="F77" s="7"/>
      <c r="G77" s="8">
        <v>900000</v>
      </c>
      <c r="H77" s="8">
        <v>900000</v>
      </c>
      <c r="I77" s="8"/>
      <c r="J77" s="8"/>
      <c r="K77" s="8"/>
      <c r="L77" s="8"/>
      <c r="M77" s="8">
        <v>0</v>
      </c>
      <c r="N77" s="6"/>
    </row>
    <row r="78" spans="1:15" x14ac:dyDescent="0.25">
      <c r="A78" s="5">
        <v>6949</v>
      </c>
      <c r="B78" s="16" t="s">
        <v>81</v>
      </c>
      <c r="C78" s="8">
        <v>40726000</v>
      </c>
      <c r="D78" s="7">
        <v>40726000</v>
      </c>
      <c r="E78" s="7">
        <v>0</v>
      </c>
      <c r="F78" s="7"/>
      <c r="G78" s="8">
        <v>4935000</v>
      </c>
      <c r="H78" s="8">
        <v>4935000</v>
      </c>
      <c r="I78" s="8"/>
      <c r="J78" s="8"/>
      <c r="K78" s="8"/>
      <c r="L78" s="8"/>
      <c r="M78" s="8">
        <v>0</v>
      </c>
      <c r="N78" s="6"/>
    </row>
    <row r="79" spans="1:15" s="4" customFormat="1" ht="33" x14ac:dyDescent="0.25">
      <c r="A79" s="1">
        <v>13</v>
      </c>
      <c r="B79" s="2" t="s">
        <v>52</v>
      </c>
      <c r="C79" s="3">
        <f t="shared" ref="C79:C105" si="32">SUM(D79:F79)</f>
        <v>534337420</v>
      </c>
      <c r="D79" s="3">
        <f>SUM(D80:D87)</f>
        <v>327070420</v>
      </c>
      <c r="E79" s="3">
        <f>SUM(E80:E87)</f>
        <v>58497000</v>
      </c>
      <c r="F79" s="3">
        <v>148770000</v>
      </c>
      <c r="G79" s="3">
        <f t="shared" ref="G79:G105" si="33">SUM(H79:J79)</f>
        <v>425525800</v>
      </c>
      <c r="H79" s="3">
        <f t="shared" ref="H79:M79" si="34">SUM(H80:H87)</f>
        <v>153192400</v>
      </c>
      <c r="I79" s="3">
        <f>SUM(I80:I87)</f>
        <v>83807400</v>
      </c>
      <c r="J79" s="3">
        <v>188526000</v>
      </c>
      <c r="K79" s="3">
        <v>500000000</v>
      </c>
      <c r="L79" s="3">
        <v>500000000</v>
      </c>
      <c r="M79" s="3">
        <f t="shared" si="34"/>
        <v>43041000</v>
      </c>
      <c r="N79" s="6"/>
      <c r="O79" s="9"/>
    </row>
    <row r="80" spans="1:15" ht="33" x14ac:dyDescent="0.25">
      <c r="A80" s="5">
        <v>7001</v>
      </c>
      <c r="B80" s="16" t="s">
        <v>82</v>
      </c>
      <c r="C80" s="8">
        <v>12519000</v>
      </c>
      <c r="D80" s="7">
        <v>12519000</v>
      </c>
      <c r="E80" s="7">
        <v>0</v>
      </c>
      <c r="F80" s="7"/>
      <c r="G80" s="8">
        <v>8605000</v>
      </c>
      <c r="H80" s="8">
        <v>8563000</v>
      </c>
      <c r="I80" s="8">
        <v>42000</v>
      </c>
      <c r="J80" s="8"/>
      <c r="K80" s="8"/>
      <c r="L80" s="8"/>
      <c r="M80" s="8">
        <v>0</v>
      </c>
      <c r="N80" s="6"/>
    </row>
    <row r="81" spans="1:15" ht="33" x14ac:dyDescent="0.25">
      <c r="A81" s="5">
        <v>7002</v>
      </c>
      <c r="B81" s="16" t="s">
        <v>83</v>
      </c>
      <c r="C81" s="8">
        <v>0</v>
      </c>
      <c r="D81" s="7">
        <v>0</v>
      </c>
      <c r="E81" s="7">
        <v>0</v>
      </c>
      <c r="F81" s="7"/>
      <c r="G81" s="8">
        <v>2750000</v>
      </c>
      <c r="H81" s="8">
        <v>2750000</v>
      </c>
      <c r="I81" s="8"/>
      <c r="J81" s="8"/>
      <c r="K81" s="8"/>
      <c r="L81" s="8"/>
      <c r="M81" s="8">
        <v>0</v>
      </c>
      <c r="N81" s="6"/>
    </row>
    <row r="82" spans="1:15" ht="33" x14ac:dyDescent="0.25">
      <c r="A82" s="5">
        <v>7003</v>
      </c>
      <c r="B82" s="16" t="s">
        <v>53</v>
      </c>
      <c r="C82" s="8">
        <v>92362420</v>
      </c>
      <c r="D82" s="7">
        <v>92085420</v>
      </c>
      <c r="E82" s="7">
        <v>277000</v>
      </c>
      <c r="F82" s="7"/>
      <c r="G82" s="8">
        <v>26741900</v>
      </c>
      <c r="H82" s="8">
        <v>26415900</v>
      </c>
      <c r="I82" s="8">
        <v>326000</v>
      </c>
      <c r="J82" s="8"/>
      <c r="K82" s="8"/>
      <c r="L82" s="8"/>
      <c r="M82" s="8">
        <v>0</v>
      </c>
      <c r="N82" s="6"/>
    </row>
    <row r="83" spans="1:15" x14ac:dyDescent="0.25">
      <c r="A83" s="5">
        <v>7004</v>
      </c>
      <c r="B83" s="16" t="s">
        <v>54</v>
      </c>
      <c r="C83" s="8">
        <v>10375000</v>
      </c>
      <c r="D83" s="7">
        <v>8025000</v>
      </c>
      <c r="E83" s="7">
        <v>2350000</v>
      </c>
      <c r="F83" s="7"/>
      <c r="G83" s="8">
        <v>990000</v>
      </c>
      <c r="H83" s="8">
        <v>990000</v>
      </c>
      <c r="I83" s="8"/>
      <c r="J83" s="8"/>
      <c r="K83" s="8"/>
      <c r="L83" s="8"/>
      <c r="M83" s="8">
        <v>0</v>
      </c>
      <c r="N83" s="6"/>
    </row>
    <row r="84" spans="1:15" ht="33" x14ac:dyDescent="0.25">
      <c r="A84" s="5">
        <v>7012</v>
      </c>
      <c r="B84" s="16" t="s">
        <v>55</v>
      </c>
      <c r="C84" s="8">
        <v>128600000</v>
      </c>
      <c r="D84" s="7">
        <v>128600000</v>
      </c>
      <c r="E84" s="7">
        <v>0</v>
      </c>
      <c r="F84" s="7"/>
      <c r="G84" s="8">
        <v>2000000</v>
      </c>
      <c r="H84" s="8">
        <v>2000000</v>
      </c>
      <c r="I84" s="8"/>
      <c r="J84" s="8"/>
      <c r="K84" s="8"/>
      <c r="L84" s="8"/>
      <c r="M84" s="8">
        <v>0</v>
      </c>
      <c r="N84" s="6"/>
    </row>
    <row r="85" spans="1:15" x14ac:dyDescent="0.25">
      <c r="A85" s="5">
        <v>7013</v>
      </c>
      <c r="B85" s="16" t="s">
        <v>56</v>
      </c>
      <c r="C85" s="8">
        <v>1445000</v>
      </c>
      <c r="D85" s="7">
        <v>1445000</v>
      </c>
      <c r="E85" s="7">
        <v>0</v>
      </c>
      <c r="F85" s="7"/>
      <c r="G85" s="8">
        <v>970000</v>
      </c>
      <c r="H85" s="8">
        <v>970000</v>
      </c>
      <c r="I85" s="8"/>
      <c r="J85" s="8"/>
      <c r="K85" s="8"/>
      <c r="L85" s="8"/>
      <c r="M85" s="8">
        <v>0</v>
      </c>
      <c r="N85" s="6"/>
    </row>
    <row r="86" spans="1:15" ht="33" x14ac:dyDescent="0.25">
      <c r="A86" s="5">
        <v>7017</v>
      </c>
      <c r="B86" s="16" t="s">
        <v>103</v>
      </c>
      <c r="C86" s="8">
        <v>0</v>
      </c>
      <c r="D86" s="7"/>
      <c r="E86" s="7"/>
      <c r="F86" s="7"/>
      <c r="G86" s="8">
        <v>3942400</v>
      </c>
      <c r="H86" s="8"/>
      <c r="I86" s="8">
        <v>3942400</v>
      </c>
      <c r="J86" s="8"/>
      <c r="K86" s="8"/>
      <c r="L86" s="8"/>
      <c r="M86" s="8"/>
      <c r="N86" s="6"/>
    </row>
    <row r="87" spans="1:15" x14ac:dyDescent="0.25">
      <c r="A87" s="5">
        <v>7049</v>
      </c>
      <c r="B87" s="16" t="s">
        <v>40</v>
      </c>
      <c r="C87" s="8">
        <v>140266000</v>
      </c>
      <c r="D87" s="7">
        <v>84396000</v>
      </c>
      <c r="E87" s="7">
        <v>55870000</v>
      </c>
      <c r="F87" s="7"/>
      <c r="G87" s="8">
        <v>191000500</v>
      </c>
      <c r="H87" s="8">
        <v>111503500</v>
      </c>
      <c r="I87" s="8">
        <v>79497000</v>
      </c>
      <c r="J87" s="8"/>
      <c r="K87" s="8"/>
      <c r="L87" s="8"/>
      <c r="M87" s="8">
        <v>43041000</v>
      </c>
      <c r="N87" s="6"/>
    </row>
    <row r="88" spans="1:15" s="4" customFormat="1" x14ac:dyDescent="0.25">
      <c r="A88" s="1">
        <v>14</v>
      </c>
      <c r="B88" s="2" t="s">
        <v>57</v>
      </c>
      <c r="C88" s="3">
        <f t="shared" si="32"/>
        <v>591988472</v>
      </c>
      <c r="D88" s="3">
        <f>SUM(D89:D91)</f>
        <v>173740000</v>
      </c>
      <c r="E88" s="3">
        <f t="shared" ref="E88" si="35">SUM(E89:E91)</f>
        <v>65041130</v>
      </c>
      <c r="F88" s="3">
        <v>353207342</v>
      </c>
      <c r="G88" s="3">
        <f t="shared" si="33"/>
        <v>362096402</v>
      </c>
      <c r="H88" s="3">
        <f t="shared" ref="H88:M88" si="36">SUM(H89:H91)</f>
        <v>67700000</v>
      </c>
      <c r="I88" s="3">
        <f t="shared" si="36"/>
        <v>42005000</v>
      </c>
      <c r="J88" s="3">
        <v>252391402</v>
      </c>
      <c r="K88" s="3">
        <f>239620000+70000000+51600000+30000000+538192</f>
        <v>391758192</v>
      </c>
      <c r="L88" s="3">
        <f>239620000+70000000+51600000+30000000+538192</f>
        <v>391758192</v>
      </c>
      <c r="M88" s="3">
        <f t="shared" si="36"/>
        <v>25640000</v>
      </c>
      <c r="N88" s="2"/>
      <c r="O88" s="9"/>
    </row>
    <row r="89" spans="1:15" x14ac:dyDescent="0.25">
      <c r="A89" s="5">
        <v>7756</v>
      </c>
      <c r="B89" s="16" t="s">
        <v>58</v>
      </c>
      <c r="C89" s="8">
        <v>20313000</v>
      </c>
      <c r="D89" s="7">
        <v>20303000</v>
      </c>
      <c r="E89" s="7">
        <v>10000</v>
      </c>
      <c r="F89" s="7"/>
      <c r="G89" s="8">
        <v>1545000</v>
      </c>
      <c r="H89" s="8">
        <v>1515000</v>
      </c>
      <c r="I89" s="8">
        <v>30000</v>
      </c>
      <c r="J89" s="8"/>
      <c r="K89" s="8"/>
      <c r="L89" s="8"/>
      <c r="M89" s="8">
        <v>0</v>
      </c>
      <c r="N89" s="6"/>
    </row>
    <row r="90" spans="1:15" x14ac:dyDescent="0.25">
      <c r="A90" s="5">
        <v>7761</v>
      </c>
      <c r="B90" s="16" t="s">
        <v>9</v>
      </c>
      <c r="C90" s="8">
        <v>37320130</v>
      </c>
      <c r="D90" s="7">
        <v>14800000</v>
      </c>
      <c r="E90" s="7">
        <v>22520130</v>
      </c>
      <c r="F90" s="7"/>
      <c r="G90" s="8">
        <v>10935000</v>
      </c>
      <c r="H90" s="8">
        <v>0</v>
      </c>
      <c r="I90" s="8">
        <v>10935000</v>
      </c>
      <c r="J90" s="8"/>
      <c r="K90" s="8"/>
      <c r="L90" s="8"/>
      <c r="M90" s="8">
        <v>0</v>
      </c>
      <c r="N90" s="6"/>
    </row>
    <row r="91" spans="1:15" x14ac:dyDescent="0.25">
      <c r="A91" s="5">
        <v>7799</v>
      </c>
      <c r="B91" s="16" t="s">
        <v>59</v>
      </c>
      <c r="C91" s="8">
        <v>181148000</v>
      </c>
      <c r="D91" s="7">
        <v>138637000</v>
      </c>
      <c r="E91" s="7">
        <v>42511000</v>
      </c>
      <c r="F91" s="7"/>
      <c r="G91" s="8">
        <v>97225000</v>
      </c>
      <c r="H91" s="8">
        <v>66185000</v>
      </c>
      <c r="I91" s="8">
        <v>31040000</v>
      </c>
      <c r="J91" s="8"/>
      <c r="K91" s="8"/>
      <c r="L91" s="8"/>
      <c r="M91" s="8">
        <v>25640000</v>
      </c>
      <c r="N91" s="6"/>
    </row>
    <row r="92" spans="1:15" s="4" customFormat="1" ht="33" x14ac:dyDescent="0.25">
      <c r="A92" s="1">
        <v>15</v>
      </c>
      <c r="B92" s="2" t="s">
        <v>60</v>
      </c>
      <c r="C92" s="3">
        <f t="shared" si="32"/>
        <v>0</v>
      </c>
      <c r="D92" s="3">
        <f>D93</f>
        <v>0</v>
      </c>
      <c r="E92" s="3">
        <f t="shared" ref="E92:H92" si="37">E93</f>
        <v>0</v>
      </c>
      <c r="F92" s="3">
        <f t="shared" si="37"/>
        <v>0</v>
      </c>
      <c r="G92" s="3">
        <f t="shared" si="33"/>
        <v>0</v>
      </c>
      <c r="H92" s="3">
        <f t="shared" si="37"/>
        <v>0</v>
      </c>
      <c r="I92" s="3"/>
      <c r="J92" s="3"/>
      <c r="K92" s="3">
        <v>15600000</v>
      </c>
      <c r="L92" s="3">
        <f>M92*4</f>
        <v>15600000</v>
      </c>
      <c r="M92" s="3">
        <v>3900000</v>
      </c>
      <c r="N92" s="2"/>
      <c r="O92" s="9"/>
    </row>
    <row r="93" spans="1:15" ht="66" x14ac:dyDescent="0.25">
      <c r="A93" s="14">
        <v>7854</v>
      </c>
      <c r="B93" s="16" t="s">
        <v>104</v>
      </c>
      <c r="C93" s="8">
        <v>0</v>
      </c>
      <c r="D93" s="8"/>
      <c r="E93" s="7">
        <v>0</v>
      </c>
      <c r="F93" s="8"/>
      <c r="G93" s="8">
        <v>0</v>
      </c>
      <c r="H93" s="8"/>
      <c r="I93" s="8"/>
      <c r="J93" s="8"/>
      <c r="K93" s="8"/>
      <c r="L93" s="8"/>
      <c r="M93" s="8">
        <v>3900000</v>
      </c>
      <c r="N93" s="6"/>
    </row>
    <row r="94" spans="1:15" s="4" customFormat="1" ht="82.5" x14ac:dyDescent="0.25">
      <c r="A94" s="1">
        <v>16</v>
      </c>
      <c r="B94" s="191" t="s">
        <v>230</v>
      </c>
      <c r="C94" s="3">
        <v>0</v>
      </c>
      <c r="D94" s="3"/>
      <c r="E94" s="11"/>
      <c r="F94" s="3"/>
      <c r="G94" s="3">
        <v>0</v>
      </c>
      <c r="H94" s="3"/>
      <c r="I94" s="3"/>
      <c r="J94" s="3"/>
      <c r="K94" s="3">
        <v>700000000</v>
      </c>
      <c r="L94" s="3">
        <v>700000000</v>
      </c>
      <c r="M94" s="3"/>
      <c r="N94" s="6" t="s">
        <v>231</v>
      </c>
    </row>
    <row r="95" spans="1:15" s="4" customFormat="1" x14ac:dyDescent="0.25">
      <c r="A95" s="10" t="s">
        <v>1</v>
      </c>
      <c r="B95" s="2" t="s">
        <v>105</v>
      </c>
      <c r="C95" s="11">
        <f>+C96+C98+C102+C105</f>
        <v>1963500105</v>
      </c>
      <c r="D95" s="11">
        <f t="shared" ref="D95:M95" si="38">+D96+D98+D102+D105</f>
        <v>1315869607</v>
      </c>
      <c r="E95" s="11">
        <f t="shared" si="38"/>
        <v>465168364</v>
      </c>
      <c r="F95" s="11">
        <f t="shared" si="38"/>
        <v>182462134</v>
      </c>
      <c r="G95" s="11">
        <f>+G96+G98+G102+G105</f>
        <v>1473308261</v>
      </c>
      <c r="H95" s="11">
        <f t="shared" si="38"/>
        <v>688191168</v>
      </c>
      <c r="I95" s="11">
        <f t="shared" si="38"/>
        <v>530979592</v>
      </c>
      <c r="J95" s="11">
        <f t="shared" si="38"/>
        <v>254137501</v>
      </c>
      <c r="K95" s="11">
        <f>+K96+K98+K102+K105</f>
        <v>573880000</v>
      </c>
      <c r="L95" s="11">
        <f>+L96+L98+L102+L105</f>
        <v>573880000</v>
      </c>
      <c r="M95" s="11">
        <f t="shared" si="38"/>
        <v>0</v>
      </c>
      <c r="N95" s="29"/>
      <c r="O95" s="9"/>
    </row>
    <row r="96" spans="1:15" s="4" customFormat="1" x14ac:dyDescent="0.25">
      <c r="A96" s="1">
        <v>1</v>
      </c>
      <c r="B96" s="12" t="s">
        <v>95</v>
      </c>
      <c r="C96" s="3">
        <f t="shared" si="32"/>
        <v>732798100</v>
      </c>
      <c r="D96" s="3">
        <f>D97</f>
        <v>732798100</v>
      </c>
      <c r="E96" s="3">
        <f t="shared" ref="E96:M96" si="39">E97</f>
        <v>0</v>
      </c>
      <c r="F96" s="3">
        <f t="shared" si="39"/>
        <v>0</v>
      </c>
      <c r="G96" s="3">
        <f t="shared" si="33"/>
        <v>226000000</v>
      </c>
      <c r="H96" s="3">
        <f t="shared" si="39"/>
        <v>168000000</v>
      </c>
      <c r="I96" s="3">
        <f t="shared" si="39"/>
        <v>58000000</v>
      </c>
      <c r="J96" s="3">
        <f t="shared" si="39"/>
        <v>0</v>
      </c>
      <c r="K96" s="3"/>
      <c r="L96" s="3"/>
      <c r="M96" s="3">
        <f t="shared" si="39"/>
        <v>0</v>
      </c>
      <c r="N96" s="6"/>
      <c r="O96" s="9"/>
    </row>
    <row r="97" spans="1:20" ht="33" x14ac:dyDescent="0.25">
      <c r="A97" s="5">
        <v>6404</v>
      </c>
      <c r="B97" s="16" t="s">
        <v>62</v>
      </c>
      <c r="C97" s="8">
        <v>732798100</v>
      </c>
      <c r="D97" s="7">
        <v>732798100</v>
      </c>
      <c r="E97" s="7">
        <v>0</v>
      </c>
      <c r="F97" s="7"/>
      <c r="G97" s="8">
        <v>226000000</v>
      </c>
      <c r="H97" s="8">
        <v>168000000</v>
      </c>
      <c r="I97" s="8">
        <v>58000000</v>
      </c>
      <c r="J97" s="8"/>
      <c r="K97" s="8"/>
      <c r="L97" s="8"/>
      <c r="M97" s="8"/>
      <c r="N97" s="6"/>
    </row>
    <row r="98" spans="1:20" s="4" customFormat="1" x14ac:dyDescent="0.25">
      <c r="A98" s="1">
        <v>2</v>
      </c>
      <c r="B98" s="12" t="s">
        <v>94</v>
      </c>
      <c r="C98" s="3">
        <f t="shared" si="32"/>
        <v>794019203</v>
      </c>
      <c r="D98" s="3">
        <f>SUM(D99:D101)</f>
        <v>532831497</v>
      </c>
      <c r="E98" s="3">
        <f t="shared" ref="E98:M98" si="40">SUM(E99:E101)</f>
        <v>151710572</v>
      </c>
      <c r="F98" s="3">
        <v>109477134</v>
      </c>
      <c r="G98" s="3">
        <f t="shared" si="33"/>
        <v>636983068.60000002</v>
      </c>
      <c r="H98" s="3">
        <f t="shared" si="40"/>
        <v>353751168</v>
      </c>
      <c r="I98" s="3">
        <f t="shared" si="40"/>
        <v>130749400</v>
      </c>
      <c r="J98" s="3">
        <v>152482500.59999999</v>
      </c>
      <c r="K98" s="3"/>
      <c r="L98" s="3"/>
      <c r="M98" s="3">
        <f t="shared" si="40"/>
        <v>0</v>
      </c>
      <c r="N98" s="6"/>
      <c r="O98" s="9"/>
    </row>
    <row r="99" spans="1:20" x14ac:dyDescent="0.25">
      <c r="A99" s="5">
        <v>7952</v>
      </c>
      <c r="B99" s="16" t="s">
        <v>84</v>
      </c>
      <c r="C99" s="8">
        <v>514542069</v>
      </c>
      <c r="D99" s="7">
        <v>362831497</v>
      </c>
      <c r="E99" s="7">
        <v>151710572</v>
      </c>
      <c r="F99" s="7"/>
      <c r="G99" s="8">
        <v>400252369</v>
      </c>
      <c r="H99" s="8">
        <v>297751168</v>
      </c>
      <c r="I99" s="8">
        <v>102501201</v>
      </c>
      <c r="J99" s="8"/>
      <c r="K99" s="8"/>
      <c r="L99" s="8"/>
      <c r="M99" s="8"/>
      <c r="N99" s="6"/>
    </row>
    <row r="100" spans="1:20" x14ac:dyDescent="0.25">
      <c r="A100" s="5">
        <v>7953</v>
      </c>
      <c r="B100" s="16" t="s">
        <v>85</v>
      </c>
      <c r="C100" s="8">
        <v>40000000</v>
      </c>
      <c r="D100" s="7">
        <v>40000000</v>
      </c>
      <c r="E100" s="7">
        <v>0</v>
      </c>
      <c r="F100" s="7"/>
      <c r="G100" s="8">
        <v>46000000</v>
      </c>
      <c r="H100" s="8">
        <v>36000000</v>
      </c>
      <c r="I100" s="8">
        <v>10000000</v>
      </c>
      <c r="J100" s="8"/>
      <c r="K100" s="8"/>
      <c r="L100" s="8"/>
      <c r="M100" s="8"/>
      <c r="N100" s="6"/>
    </row>
    <row r="101" spans="1:20" ht="33" x14ac:dyDescent="0.25">
      <c r="A101" s="5">
        <v>7954</v>
      </c>
      <c r="B101" s="16" t="s">
        <v>86</v>
      </c>
      <c r="C101" s="8">
        <v>130000000</v>
      </c>
      <c r="D101" s="7">
        <v>130000000</v>
      </c>
      <c r="E101" s="7">
        <v>0</v>
      </c>
      <c r="F101" s="7"/>
      <c r="G101" s="8">
        <v>38248199</v>
      </c>
      <c r="H101" s="8">
        <v>20000000</v>
      </c>
      <c r="I101" s="8">
        <v>18248199</v>
      </c>
      <c r="J101" s="8"/>
      <c r="K101" s="8"/>
      <c r="L101" s="8"/>
      <c r="M101" s="8"/>
      <c r="N101" s="6"/>
    </row>
    <row r="102" spans="1:20" s="4" customFormat="1" x14ac:dyDescent="0.25">
      <c r="A102" s="1">
        <v>3</v>
      </c>
      <c r="B102" s="2" t="s">
        <v>91</v>
      </c>
      <c r="C102" s="3">
        <f t="shared" si="32"/>
        <v>385842600</v>
      </c>
      <c r="D102" s="3">
        <v>0</v>
      </c>
      <c r="E102" s="3">
        <v>312857600</v>
      </c>
      <c r="F102" s="3">
        <v>72985000</v>
      </c>
      <c r="G102" s="3">
        <f t="shared" si="33"/>
        <v>443347000.39999998</v>
      </c>
      <c r="H102" s="3"/>
      <c r="I102" s="3">
        <v>341692000</v>
      </c>
      <c r="J102" s="3">
        <v>101655000.40000001</v>
      </c>
      <c r="K102" s="3">
        <f>+K103+K104</f>
        <v>573880000</v>
      </c>
      <c r="L102" s="3">
        <f>+L103+L104</f>
        <v>573880000</v>
      </c>
      <c r="M102" s="3"/>
      <c r="N102" s="2"/>
      <c r="O102" s="9"/>
    </row>
    <row r="103" spans="1:20" x14ac:dyDescent="0.25">
      <c r="A103" s="14" t="s">
        <v>106</v>
      </c>
      <c r="B103" s="36" t="s">
        <v>215</v>
      </c>
      <c r="C103" s="8">
        <v>312857600</v>
      </c>
      <c r="D103" s="8"/>
      <c r="E103" s="8"/>
      <c r="F103" s="8"/>
      <c r="G103" s="8">
        <v>341692000</v>
      </c>
      <c r="H103" s="8"/>
      <c r="I103" s="8"/>
      <c r="J103" s="8"/>
      <c r="K103" s="8">
        <v>503880000</v>
      </c>
      <c r="L103" s="8">
        <v>503880000</v>
      </c>
      <c r="M103" s="8"/>
      <c r="N103" s="6"/>
    </row>
    <row r="104" spans="1:20" x14ac:dyDescent="0.25">
      <c r="A104" s="14" t="s">
        <v>106</v>
      </c>
      <c r="B104" s="36" t="s">
        <v>96</v>
      </c>
      <c r="C104" s="8">
        <v>72985000</v>
      </c>
      <c r="D104" s="8"/>
      <c r="E104" s="8"/>
      <c r="F104" s="8"/>
      <c r="G104" s="8">
        <v>101655000.40000001</v>
      </c>
      <c r="H104" s="8"/>
      <c r="I104" s="8"/>
      <c r="J104" s="8"/>
      <c r="K104" s="8">
        <v>70000000</v>
      </c>
      <c r="L104" s="8">
        <v>70000000</v>
      </c>
      <c r="M104" s="8"/>
      <c r="N104" s="6"/>
    </row>
    <row r="105" spans="1:20" s="4" customFormat="1" x14ac:dyDescent="0.25">
      <c r="A105" s="1">
        <v>4</v>
      </c>
      <c r="B105" s="2" t="s">
        <v>92</v>
      </c>
      <c r="C105" s="3">
        <f t="shared" si="32"/>
        <v>50840202</v>
      </c>
      <c r="D105" s="3">
        <f>SUM(D106:D107)</f>
        <v>50240010</v>
      </c>
      <c r="E105" s="3">
        <f t="shared" ref="E105:M105" si="41">SUM(E106:E107)</f>
        <v>600192</v>
      </c>
      <c r="F105" s="3">
        <f t="shared" si="41"/>
        <v>0</v>
      </c>
      <c r="G105" s="3">
        <f t="shared" si="33"/>
        <v>166978192</v>
      </c>
      <c r="H105" s="3">
        <f t="shared" si="41"/>
        <v>166440000</v>
      </c>
      <c r="I105" s="3">
        <f t="shared" si="41"/>
        <v>538192</v>
      </c>
      <c r="J105" s="3"/>
      <c r="K105" s="3">
        <v>0</v>
      </c>
      <c r="L105" s="3">
        <v>0</v>
      </c>
      <c r="M105" s="3">
        <f t="shared" si="41"/>
        <v>0</v>
      </c>
      <c r="N105" s="2"/>
      <c r="O105" s="9"/>
    </row>
    <row r="106" spans="1:20" x14ac:dyDescent="0.25">
      <c r="A106" s="32" t="s">
        <v>106</v>
      </c>
      <c r="B106" s="15" t="s">
        <v>66</v>
      </c>
      <c r="C106" s="33">
        <v>50240010</v>
      </c>
      <c r="D106" s="33">
        <v>50240010</v>
      </c>
      <c r="E106" s="33"/>
      <c r="F106" s="33"/>
      <c r="G106" s="33">
        <v>166440000</v>
      </c>
      <c r="H106" s="33">
        <v>166440000</v>
      </c>
      <c r="I106" s="33"/>
      <c r="J106" s="33"/>
      <c r="K106" s="33"/>
      <c r="L106" s="33"/>
      <c r="M106" s="33"/>
      <c r="N106" s="15"/>
    </row>
    <row r="107" spans="1:20" x14ac:dyDescent="0.25">
      <c r="A107" s="32" t="s">
        <v>106</v>
      </c>
      <c r="B107" s="15" t="s">
        <v>93</v>
      </c>
      <c r="C107" s="33">
        <v>600192</v>
      </c>
      <c r="D107" s="33"/>
      <c r="E107" s="33">
        <v>600192</v>
      </c>
      <c r="F107" s="33"/>
      <c r="G107" s="33">
        <v>538192</v>
      </c>
      <c r="H107" s="33"/>
      <c r="I107" s="33">
        <v>538192</v>
      </c>
      <c r="J107" s="33"/>
      <c r="K107" s="33"/>
      <c r="L107" s="33"/>
      <c r="M107" s="33"/>
      <c r="N107" s="15"/>
    </row>
    <row r="108" spans="1:20" s="4" customFormat="1" x14ac:dyDescent="0.25">
      <c r="A108" s="52" t="s">
        <v>2</v>
      </c>
      <c r="B108" s="51" t="s">
        <v>107</v>
      </c>
      <c r="C108" s="33"/>
      <c r="D108" s="20"/>
      <c r="E108" s="20"/>
      <c r="F108" s="20"/>
      <c r="G108" s="33"/>
      <c r="H108" s="20"/>
      <c r="I108" s="20"/>
      <c r="J108" s="20"/>
      <c r="K108" s="20"/>
      <c r="L108" s="20"/>
      <c r="M108" s="20"/>
      <c r="N108" s="27"/>
    </row>
    <row r="109" spans="1:20" s="4" customFormat="1" x14ac:dyDescent="0.25">
      <c r="A109" s="1">
        <v>1</v>
      </c>
      <c r="B109" s="12" t="s">
        <v>108</v>
      </c>
      <c r="C109" s="3">
        <f>C13-C7</f>
        <v>8128000000</v>
      </c>
      <c r="D109" s="3"/>
      <c r="E109" s="3"/>
      <c r="F109" s="3"/>
      <c r="G109" s="3">
        <f>G13-G7</f>
        <v>7363000000</v>
      </c>
      <c r="H109" s="3"/>
      <c r="I109" s="3"/>
      <c r="J109" s="3"/>
      <c r="K109" s="3">
        <f>K13-K7</f>
        <v>7322000000</v>
      </c>
      <c r="L109" s="3">
        <f>L13-L7</f>
        <v>7322000000</v>
      </c>
      <c r="M109" s="3"/>
      <c r="N109" s="12"/>
      <c r="O109" s="28"/>
      <c r="P109" s="28"/>
      <c r="Q109" s="28"/>
      <c r="R109" s="28"/>
      <c r="S109" s="28"/>
      <c r="T109" s="28"/>
    </row>
    <row r="110" spans="1:20" s="4" customFormat="1" ht="24" customHeight="1" x14ac:dyDescent="0.25">
      <c r="A110" s="1">
        <v>2</v>
      </c>
      <c r="B110" s="12" t="s">
        <v>221</v>
      </c>
      <c r="C110" s="42">
        <f>C7/C13</f>
        <v>0.17048677738333753</v>
      </c>
      <c r="D110" s="42">
        <f t="shared" ref="D110:L110" si="42">D7/D13</f>
        <v>0</v>
      </c>
      <c r="E110" s="42">
        <f t="shared" si="42"/>
        <v>1</v>
      </c>
      <c r="F110" s="42">
        <f t="shared" si="42"/>
        <v>1</v>
      </c>
      <c r="G110" s="42">
        <f t="shared" si="42"/>
        <v>0.18556497791467635</v>
      </c>
      <c r="H110" s="42">
        <f t="shared" si="42"/>
        <v>6.7770650798071224E-3</v>
      </c>
      <c r="I110" s="42">
        <f t="shared" si="42"/>
        <v>1</v>
      </c>
      <c r="J110" s="42">
        <f t="shared" si="42"/>
        <v>1</v>
      </c>
      <c r="K110" s="42">
        <f t="shared" si="42"/>
        <v>0.22507679368322803</v>
      </c>
      <c r="L110" s="42">
        <f t="shared" si="42"/>
        <v>0.22507679368322803</v>
      </c>
      <c r="M110" s="3"/>
      <c r="N110" s="12"/>
      <c r="O110" s="28"/>
      <c r="P110" s="28"/>
      <c r="Q110" s="28"/>
      <c r="R110" s="28"/>
      <c r="S110" s="28"/>
      <c r="T110" s="28"/>
    </row>
    <row r="111" spans="1:20" x14ac:dyDescent="0.25">
      <c r="A111" s="30"/>
      <c r="B111" s="31"/>
      <c r="C111" s="31"/>
      <c r="D111" s="21"/>
      <c r="E111" s="21"/>
      <c r="F111" s="21"/>
      <c r="G111" s="21"/>
      <c r="H111" s="21"/>
      <c r="I111" s="21"/>
      <c r="J111" s="21"/>
      <c r="K111" s="21"/>
      <c r="L111" s="21"/>
      <c r="M111" s="21"/>
      <c r="N111" s="31"/>
    </row>
    <row r="113" spans="3:3" x14ac:dyDescent="0.25">
      <c r="C113" s="17"/>
    </row>
  </sheetData>
  <mergeCells count="9">
    <mergeCell ref="A1:N1"/>
    <mergeCell ref="A4:A5"/>
    <mergeCell ref="B4:B5"/>
    <mergeCell ref="N4:N5"/>
    <mergeCell ref="C4:C5"/>
    <mergeCell ref="D4:F4"/>
    <mergeCell ref="G4:G5"/>
    <mergeCell ref="H4:J4"/>
    <mergeCell ref="K4:M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PL MUC THU</vt:lpstr>
      <vt:lpstr>PL TONG HOP</vt:lpstr>
      <vt:lpstr>PL THU-CHI</vt:lpstr>
      <vt:lpstr>PL DT THU</vt:lpstr>
      <vt:lpstr>PL CHI CON NGUOI</vt:lpstr>
      <vt:lpstr>PL NQ HDND </vt:lpstr>
      <vt:lpstr>DU LIEU GOC</vt:lpstr>
      <vt:lpstr>'PL THU-CHI'!Print_Titles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Nguyen</cp:lastModifiedBy>
  <cp:lastPrinted>2018-05-28T00:54:28Z</cp:lastPrinted>
  <dcterms:created xsi:type="dcterms:W3CDTF">2018-04-27T08:57:50Z</dcterms:created>
  <dcterms:modified xsi:type="dcterms:W3CDTF">2018-06-05T07:58:19Z</dcterms:modified>
</cp:coreProperties>
</file>